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ex2008\Company\kopecny\My Documents\muzeum harmonik\výkazy výměr\"/>
    </mc:Choice>
  </mc:AlternateContent>
  <xr:revisionPtr revIDLastSave="0" documentId="8_{D03963C9-B5C2-4A84-8752-8F9A4478DBF5}" xr6:coauthVersionLast="45" xr6:coauthVersionMax="45" xr10:uidLastSave="{00000000-0000-0000-0000-000000000000}"/>
  <bookViews>
    <workbookView xWindow="2205" yWindow="2205" windowWidth="26550" windowHeight="11400" tabRatio="711" activeTab="8" xr2:uid="{00000000-000D-0000-FFFF-FFFF00000000}"/>
  </bookViews>
  <sheets>
    <sheet name="Dělení rozpočtu" sheetId="1" r:id="rId1"/>
    <sheet name="1. silnoproud" sheetId="2" r:id="rId2"/>
    <sheet name="2. R2, R-SV" sheetId="3" r:id="rId3"/>
    <sheet name="3. osvětlení" sheetId="4" r:id="rId4"/>
    <sheet name="4. EZS" sheetId="5" r:id="rId5"/>
    <sheet name="5. CCTV" sheetId="6" r:id="rId6"/>
    <sheet name="6. ozvučení" sheetId="7" r:id="rId7"/>
    <sheet name="7. PC" sheetId="8" r:id="rId8"/>
    <sheet name="8. ostatní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6" l="1"/>
  <c r="C11" i="4"/>
  <c r="H11" i="4" s="1"/>
  <c r="E6" i="5"/>
  <c r="E7" i="5"/>
  <c r="E15" i="5"/>
  <c r="E5" i="5"/>
  <c r="E8" i="5"/>
  <c r="E9" i="5"/>
  <c r="E10" i="5"/>
  <c r="E11" i="5"/>
  <c r="E12" i="5"/>
  <c r="E13" i="5"/>
  <c r="E16" i="5"/>
  <c r="E4" i="5"/>
  <c r="E5" i="8"/>
  <c r="E6" i="8"/>
  <c r="E7" i="8"/>
  <c r="E8" i="8"/>
  <c r="E10" i="8"/>
  <c r="E11" i="8"/>
  <c r="E12" i="8"/>
  <c r="E13" i="8"/>
  <c r="E4" i="8"/>
  <c r="C9" i="8"/>
  <c r="E9" i="8" s="1"/>
  <c r="E5" i="7"/>
  <c r="E6" i="7"/>
  <c r="E7" i="7"/>
  <c r="E8" i="7"/>
  <c r="E9" i="7"/>
  <c r="E10" i="7"/>
  <c r="E11" i="7"/>
  <c r="E12" i="7"/>
  <c r="E13" i="7"/>
  <c r="E14" i="7"/>
  <c r="E15" i="7"/>
  <c r="E4" i="7"/>
  <c r="E5" i="6"/>
  <c r="E6" i="6"/>
  <c r="E8" i="6"/>
  <c r="E9" i="6"/>
  <c r="E10" i="6"/>
  <c r="E13" i="6"/>
  <c r="E4" i="6"/>
  <c r="H7" i="4"/>
  <c r="H8" i="4"/>
  <c r="H9" i="4"/>
  <c r="H10" i="4"/>
  <c r="H12" i="4"/>
  <c r="H5" i="4"/>
  <c r="G5" i="3"/>
  <c r="G6" i="3"/>
  <c r="G7" i="3"/>
  <c r="G9" i="3"/>
  <c r="G10" i="3"/>
  <c r="G11" i="3"/>
  <c r="G12" i="3"/>
  <c r="G13" i="3"/>
  <c r="G14" i="3"/>
  <c r="G15" i="3"/>
  <c r="G17" i="3"/>
  <c r="G19" i="3"/>
  <c r="G20" i="3"/>
  <c r="G21" i="3"/>
  <c r="G22" i="3"/>
  <c r="G23" i="3"/>
  <c r="G24" i="3"/>
  <c r="G25" i="3"/>
  <c r="G26" i="3"/>
  <c r="G27" i="3"/>
  <c r="G4" i="3"/>
  <c r="E5" i="3"/>
  <c r="E6" i="3"/>
  <c r="E7" i="3"/>
  <c r="E9" i="3"/>
  <c r="E10" i="3"/>
  <c r="E11" i="3"/>
  <c r="E12" i="3"/>
  <c r="E13" i="3"/>
  <c r="E14" i="3"/>
  <c r="E15" i="3"/>
  <c r="E17" i="3"/>
  <c r="E19" i="3"/>
  <c r="E20" i="3"/>
  <c r="E21" i="3"/>
  <c r="E22" i="3"/>
  <c r="E23" i="3"/>
  <c r="E24" i="3"/>
  <c r="E25" i="3"/>
  <c r="E26" i="3"/>
  <c r="E27" i="3"/>
  <c r="E4" i="3"/>
  <c r="G5" i="2"/>
  <c r="G6" i="2"/>
  <c r="G7" i="2"/>
  <c r="G8" i="2"/>
  <c r="G10" i="2"/>
  <c r="G12" i="2"/>
  <c r="G14" i="2"/>
  <c r="G15" i="2"/>
  <c r="G16" i="2"/>
  <c r="G20" i="2"/>
  <c r="G21" i="2"/>
  <c r="G22" i="2"/>
  <c r="G23" i="2"/>
  <c r="G24" i="2"/>
  <c r="G25" i="2"/>
  <c r="G26" i="2"/>
  <c r="G27" i="2"/>
  <c r="G4" i="2"/>
  <c r="E5" i="2"/>
  <c r="E6" i="2"/>
  <c r="E7" i="2"/>
  <c r="E8" i="2"/>
  <c r="E10" i="2"/>
  <c r="E12" i="2"/>
  <c r="E14" i="2"/>
  <c r="E15" i="2"/>
  <c r="E16" i="2"/>
  <c r="E20" i="2"/>
  <c r="E21" i="2"/>
  <c r="E22" i="2"/>
  <c r="E23" i="2"/>
  <c r="E24" i="2"/>
  <c r="E25" i="2"/>
  <c r="E26" i="2"/>
  <c r="E27" i="2"/>
  <c r="E4" i="2"/>
  <c r="F7" i="4"/>
  <c r="F8" i="4"/>
  <c r="F9" i="4"/>
  <c r="F10" i="4"/>
  <c r="F12" i="4"/>
  <c r="F5" i="4"/>
  <c r="E17" i="7" l="1"/>
  <c r="F15" i="1" s="1"/>
  <c r="F11" i="4"/>
  <c r="E15" i="8"/>
  <c r="F16" i="1" s="1"/>
  <c r="C19" i="2"/>
  <c r="C18" i="3"/>
  <c r="C16" i="3"/>
  <c r="C29" i="3"/>
  <c r="C28" i="3"/>
  <c r="C6" i="4"/>
  <c r="C18" i="2"/>
  <c r="C17" i="2"/>
  <c r="C13" i="2"/>
  <c r="C11" i="2"/>
  <c r="C9" i="2"/>
  <c r="C7" i="6"/>
  <c r="E7" i="6" s="1"/>
  <c r="E15" i="6" s="1"/>
  <c r="F14" i="1" s="1"/>
  <c r="C14" i="5"/>
  <c r="E14" i="5" s="1"/>
  <c r="E18" i="5" s="1"/>
  <c r="F13" i="1" s="1"/>
  <c r="G11" i="2" l="1"/>
  <c r="E11" i="2"/>
  <c r="F6" i="4"/>
  <c r="F14" i="4" s="1"/>
  <c r="F12" i="1" s="1"/>
  <c r="H6" i="4"/>
  <c r="H14" i="4" s="1"/>
  <c r="G17" i="2"/>
  <c r="E17" i="2"/>
  <c r="G29" i="3"/>
  <c r="E29" i="3"/>
  <c r="G9" i="2"/>
  <c r="E9" i="2"/>
  <c r="G18" i="2"/>
  <c r="E18" i="2"/>
  <c r="G13" i="2"/>
  <c r="E13" i="2"/>
  <c r="G19" i="2"/>
  <c r="E19" i="2"/>
  <c r="E18" i="3"/>
  <c r="G18" i="3"/>
  <c r="E28" i="3"/>
  <c r="G28" i="3"/>
  <c r="E16" i="3"/>
  <c r="G16" i="3"/>
  <c r="G32" i="3" s="1"/>
  <c r="D10" i="9"/>
  <c r="F17" i="1" s="1"/>
  <c r="E30" i="2" l="1"/>
  <c r="E32" i="3"/>
  <c r="G30" i="2"/>
  <c r="F11" i="1"/>
  <c r="F10" i="1" l="1"/>
  <c r="F22" i="1" s="1"/>
</calcChain>
</file>

<file path=xl/sharedStrings.xml><?xml version="1.0" encoding="utf-8"?>
<sst xmlns="http://schemas.openxmlformats.org/spreadsheetml/2006/main" count="327" uniqueCount="163">
  <si>
    <t>Rozpočet (výkaz výměr) části elektroinstalace</t>
  </si>
  <si>
    <t>Akce:</t>
  </si>
  <si>
    <t>Adresa:</t>
  </si>
  <si>
    <t>Část:</t>
  </si>
  <si>
    <t>Projektant:</t>
  </si>
  <si>
    <t>Část</t>
  </si>
  <si>
    <t xml:space="preserve">Výkr. č. </t>
  </si>
  <si>
    <t>Silnoproud</t>
  </si>
  <si>
    <t>Demontáže stávající elektroinstalace</t>
  </si>
  <si>
    <t>Výchozí revize</t>
  </si>
  <si>
    <t>Úprava PD skutečného stavu</t>
  </si>
  <si>
    <t>silnoproudá kabeláž, spínací prvky pro osvětlení, zásuvky</t>
  </si>
  <si>
    <t>Osvětlovací tělesa</t>
  </si>
  <si>
    <t>Slaboproud - EZS</t>
  </si>
  <si>
    <t>Slaboproud - CCTV</t>
  </si>
  <si>
    <t>Slaboproud - ozvučení</t>
  </si>
  <si>
    <t>Slaboproud - PC rozvody</t>
  </si>
  <si>
    <t>Ostatní</t>
  </si>
  <si>
    <t>Koordinace s ostatními profesemi</t>
  </si>
  <si>
    <t>ozvučení video sálu a ozvučení expozic</t>
  </si>
  <si>
    <t>osvětlovací tělesa vč. svetelných zdrojů a recyklačních poplatků</t>
  </si>
  <si>
    <t>nový systém EZS vč. napojení na inf. centrum (mimo napojení na pult PCO)</t>
  </si>
  <si>
    <t>nový systém CCTV vč. napojení na inf. centrum</t>
  </si>
  <si>
    <t>pasívní rozvody - kabely od patch panelu k zásuvkám PC</t>
  </si>
  <si>
    <t>E-1</t>
  </si>
  <si>
    <t>E-4, E-5</t>
  </si>
  <si>
    <t>vybavení rozvaděče a ovládací skříně osvětlení</t>
  </si>
  <si>
    <t>E-2, E-3</t>
  </si>
  <si>
    <t>TZ</t>
  </si>
  <si>
    <t>Popis oblasti</t>
  </si>
  <si>
    <t>cena bez DPH</t>
  </si>
  <si>
    <t>Ing. Milan Bzonek</t>
  </si>
  <si>
    <t>elektroinstalace</t>
  </si>
  <si>
    <t>Litovel, nám. Přemysla Otakara 762</t>
  </si>
  <si>
    <t>Stavební úpravy spojené se změnou užívání části 2. NP - Muzeum harmonik, Litovel</t>
  </si>
  <si>
    <t>m.j.</t>
  </si>
  <si>
    <t>počet m.j.</t>
  </si>
  <si>
    <t>ks</t>
  </si>
  <si>
    <r>
      <t>K641+</t>
    </r>
    <r>
      <rPr>
        <sz val="10"/>
        <color indexed="8"/>
        <rFont val="Calibri"/>
        <family val="2"/>
        <charset val="238"/>
      </rPr>
      <t xml:space="preserve">
LCD klávesnice</t>
    </r>
  </si>
  <si>
    <r>
      <t>DM60</t>
    </r>
    <r>
      <rPr>
        <sz val="10"/>
        <color indexed="8"/>
        <rFont val="Calibri"/>
        <family val="2"/>
        <charset val="238"/>
      </rPr>
      <t xml:space="preserve">
BUS detektor QUAD</t>
    </r>
  </si>
  <si>
    <r>
      <t>SB469</t>
    </r>
    <r>
      <rPr>
        <sz val="10"/>
        <color indexed="8"/>
        <rFont val="Calibri"/>
        <family val="2"/>
        <charset val="238"/>
      </rPr>
      <t xml:space="preserve">
universální kloubový stojan</t>
    </r>
  </si>
  <si>
    <t>m</t>
  </si>
  <si>
    <r>
      <t>Položka</t>
    </r>
    <r>
      <rPr>
        <i/>
        <sz val="10"/>
        <rFont val="Arial CE"/>
        <charset val="238"/>
      </rPr>
      <t xml:space="preserve"> </t>
    </r>
  </si>
  <si>
    <t>Položka</t>
  </si>
  <si>
    <t>kotvící a spojovací materiál</t>
  </si>
  <si>
    <t>kabel Utp, kat. 5e</t>
  </si>
  <si>
    <t>zásuvka RJ45 (kompletní)</t>
  </si>
  <si>
    <t>krabice KU68</t>
  </si>
  <si>
    <t>krabice nástěnná, např. LK 80x28/T</t>
  </si>
  <si>
    <t>Rozpočet neřeší aktivní prvky slaboproudu (switch, modem...)</t>
  </si>
  <si>
    <t>cena/m.j.</t>
  </si>
  <si>
    <t>hod</t>
  </si>
  <si>
    <t>Celkem</t>
  </si>
  <si>
    <t>Koordinace s ostatními profesemi mimo tuto PD</t>
  </si>
  <si>
    <t>Úprava PD skutečného stavu (dwg), předávací dokumentace</t>
  </si>
  <si>
    <t>celkem/ položku</t>
  </si>
  <si>
    <t>cena/mj</t>
  </si>
  <si>
    <t>Patch panel 10", 12 RJ45</t>
  </si>
  <si>
    <t xml:space="preserve">rozvodný panel 4x230V, 10"/1U </t>
  </si>
  <si>
    <t>skříň racková 10", 10U/ hloubka 360mm, kov, skleněné dveře</t>
  </si>
  <si>
    <t>kabel CYSY 2x1,5</t>
  </si>
  <si>
    <t>rozpočet neobsahu projektor</t>
  </si>
  <si>
    <t>spojovací materiál</t>
  </si>
  <si>
    <t>materiál pro uchycení ve skříňce</t>
  </si>
  <si>
    <t>soub</t>
  </si>
  <si>
    <t>kabel jack 3,5/jack 3,5, stereo</t>
  </si>
  <si>
    <t>kabel HDMI</t>
  </si>
  <si>
    <t>cena/položku</t>
  </si>
  <si>
    <t>redukce HDMI/mini HDMI</t>
  </si>
  <si>
    <t>propojovací kabely mix/zesil</t>
  </si>
  <si>
    <t>materiál dle nabídky Varnet</t>
  </si>
  <si>
    <t xml:space="preserve">kabel Utp </t>
  </si>
  <si>
    <t>kabel USB prodlužovací 10m</t>
  </si>
  <si>
    <t>kabel HDMI prodlužovací 10m</t>
  </si>
  <si>
    <t>kabel U-Ftp 4x2x0,5</t>
  </si>
  <si>
    <t>celkem/položku</t>
  </si>
  <si>
    <t>reproduktor 100V, závěsný 5", ADASTRA PS50-W</t>
  </si>
  <si>
    <t>ústředna DCB-120BC/MP3</t>
  </si>
  <si>
    <t>reproduktory dvoupásmové BS-1060TS/W</t>
  </si>
  <si>
    <t>multifunkční audio přehrávač Power Dynamics PDC-85, USB/SD/MP3/BT</t>
  </si>
  <si>
    <t>police 10", 1U, pevná</t>
  </si>
  <si>
    <t>klávesnice USB</t>
  </si>
  <si>
    <t>myš USB</t>
  </si>
  <si>
    <t>materiál</t>
  </si>
  <si>
    <t>montáže</t>
  </si>
  <si>
    <t>pojistkový odpojovač válcové pojistky 3p</t>
  </si>
  <si>
    <t>pojistka válcová 32A</t>
  </si>
  <si>
    <t>impulsní relé 230V</t>
  </si>
  <si>
    <t>jistič B10/1</t>
  </si>
  <si>
    <t>jistič B4/1</t>
  </si>
  <si>
    <t>jistič B16/1</t>
  </si>
  <si>
    <t>jistič+chránič LFI B10/2/0,03</t>
  </si>
  <si>
    <t>jistič+chránič LFI B6/2/0,03</t>
  </si>
  <si>
    <t>stykač 1 pól 20A</t>
  </si>
  <si>
    <t>stmívací relé 230V</t>
  </si>
  <si>
    <t>drobný elinst. materiál</t>
  </si>
  <si>
    <t>h</t>
  </si>
  <si>
    <t xml:space="preserve">magnetický kontakt </t>
  </si>
  <si>
    <t>opticko-kouřový detektor</t>
  </si>
  <si>
    <t>detektor tříštění skla</t>
  </si>
  <si>
    <t>box vestavný, 350x400x100, prostor pro aku 18Ah, zámek</t>
  </si>
  <si>
    <t>zkoušky, zaškolení obsluhy</t>
  </si>
  <si>
    <t>Analýza a popis současné elektroinstalace z R2, RT2</t>
  </si>
  <si>
    <t>zásuvka jednoduchá 230V</t>
  </si>
  <si>
    <t>zásuvka jednoduchá s přepěťovou ochranou 230V</t>
  </si>
  <si>
    <t>čidlo pohybové do KU68</t>
  </si>
  <si>
    <t>ventilátor (dodávka vzduchotechnika)</t>
  </si>
  <si>
    <t>krabice KPR 68</t>
  </si>
  <si>
    <t>krabice do žlabu (např. F6 90x43x40)</t>
  </si>
  <si>
    <t>spínač č. 1 do KU68 (kompletní)</t>
  </si>
  <si>
    <t>tlačítko do KU68 (kompletní)</t>
  </si>
  <si>
    <t>kolejnice vč. závěsů a spojovacích prvků</t>
  </si>
  <si>
    <t>časový spínač do KPR68</t>
  </si>
  <si>
    <t>kabel CYKY 3x1,5</t>
  </si>
  <si>
    <t>kabel CYKY 3x2,5</t>
  </si>
  <si>
    <t>drobný instalační materiál, svorky, dutinky apod.</t>
  </si>
  <si>
    <t>drobný spojovací materiál</t>
  </si>
  <si>
    <t>kabel H05VV-F 3G1</t>
  </si>
  <si>
    <t>krabice odbočná do žlabu (např. F8 75x75x40)</t>
  </si>
  <si>
    <t>drát CY 6</t>
  </si>
  <si>
    <t>krabice KT250</t>
  </si>
  <si>
    <t>kabely pro nastavení stávající kabeláže</t>
  </si>
  <si>
    <t>elektroměr 3f DIN</t>
  </si>
  <si>
    <t>montáž</t>
  </si>
  <si>
    <t>tlačítko OEZ MT11</t>
  </si>
  <si>
    <t>spínač páčkový OEZ MSP-11 se signalizací</t>
  </si>
  <si>
    <t>svorkovnice řadová DIN 2,5</t>
  </si>
  <si>
    <t>sběrnice fáze 3p 10mm2</t>
  </si>
  <si>
    <t>svorkovnice řadová DIN 6</t>
  </si>
  <si>
    <t>spínač 40A/3</t>
  </si>
  <si>
    <t>proud. chránič 40/4/0,03</t>
  </si>
  <si>
    <t>proud. chránič 25/2/0,03</t>
  </si>
  <si>
    <t>kabel CYKY 2x1,5</t>
  </si>
  <si>
    <t>kabel CYKY 19x1,5</t>
  </si>
  <si>
    <t>Celkem bez DPH</t>
  </si>
  <si>
    <t>světlo stropní WC RENDL BOLLY IP44, 6W</t>
  </si>
  <si>
    <t>světlo nástěnné WC RENDL MIRANDA 60, IP44, LED 8W</t>
  </si>
  <si>
    <t>svítidlo kolejnicové RENDL CONNOR LED 10W pro 1 okruh</t>
  </si>
  <si>
    <t>svítidlo stropní RENDL CONNOR LED 10W</t>
  </si>
  <si>
    <t>světlo nouzové, autonomní LED 1x3,5W/230W</t>
  </si>
  <si>
    <t>cena/mj vč. DPH</t>
  </si>
  <si>
    <t>termostat týdenní autonomní</t>
  </si>
  <si>
    <r>
      <t xml:space="preserve">box rozvaděče </t>
    </r>
    <r>
      <rPr>
        <b/>
        <sz val="11"/>
        <color theme="1"/>
        <rFont val="Calibri"/>
        <family val="2"/>
        <charset val="238"/>
        <scheme val="minor"/>
      </rPr>
      <t>R-SV</t>
    </r>
    <r>
      <rPr>
        <sz val="11"/>
        <color theme="1"/>
        <rFont val="Calibri"/>
        <family val="2"/>
        <charset val="238"/>
        <scheme val="minor"/>
      </rPr>
      <t>, Eaton KLV-24 UPS-F</t>
    </r>
  </si>
  <si>
    <r>
      <t xml:space="preserve">box rozvaděče </t>
    </r>
    <r>
      <rPr>
        <b/>
        <sz val="11"/>
        <color theme="1"/>
        <rFont val="Calibri"/>
        <family val="2"/>
        <charset val="238"/>
        <scheme val="minor"/>
      </rPr>
      <t>R2</t>
    </r>
    <r>
      <rPr>
        <sz val="11"/>
        <color theme="1"/>
        <rFont val="Calibri"/>
        <family val="2"/>
        <charset val="238"/>
        <scheme val="minor"/>
      </rPr>
      <t>, OEZ RZB-Z-6 S144</t>
    </r>
  </si>
  <si>
    <t>přepěťová ochrana SPD 2. st., sada 4p</t>
  </si>
  <si>
    <t>aku 12V/18Ah</t>
  </si>
  <si>
    <t>drobný materiál</t>
  </si>
  <si>
    <t>ústředna Paradox, Digiplex EVO</t>
  </si>
  <si>
    <t>expandér 8 vstupů</t>
  </si>
  <si>
    <t>-</t>
  </si>
  <si>
    <t>recyklační poplatek svítidel</t>
  </si>
  <si>
    <t>Rozvaděč R2, R-SV</t>
  </si>
  <si>
    <t>Obsahuje:</t>
  </si>
  <si>
    <t>9 samostatných listů</t>
  </si>
  <si>
    <t>1. Silnoproud</t>
  </si>
  <si>
    <t>Demontáže stávající elektroinstalace + další položky, viz níže</t>
  </si>
  <si>
    <t>2. Rozvaděče R2 a R-SV</t>
  </si>
  <si>
    <t>3. Osvětlovací tělesa</t>
  </si>
  <si>
    <t>4. EZS</t>
  </si>
  <si>
    <t>5. CCTV</t>
  </si>
  <si>
    <t>6. Ozvučení</t>
  </si>
  <si>
    <t>7. Rozvody PC</t>
  </si>
  <si>
    <t>8.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</si>
</sst>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name val="Arial CE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wrapText="1"/>
    </xf>
    <xf numFmtId="0" fontId="6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0" fontId="1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8" fillId="0" borderId="1" xfId="0" applyFont="1" applyFill="1" applyBorder="1"/>
    <xf numFmtId="0" fontId="0" fillId="0" borderId="5" xfId="0" applyBorder="1"/>
    <xf numFmtId="0" fontId="8" fillId="0" borderId="6" xfId="0" applyFont="1" applyFill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0" xfId="1" applyNumberFormat="1" applyFont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wrapText="1"/>
    </xf>
    <xf numFmtId="0" fontId="0" fillId="0" borderId="7" xfId="0" applyFill="1" applyBorder="1" applyAlignment="1">
      <alignment wrapText="1"/>
    </xf>
    <xf numFmtId="0" fontId="0" fillId="0" borderId="7" xfId="0" applyBorder="1"/>
    <xf numFmtId="0" fontId="0" fillId="0" borderId="4" xfId="0" applyFill="1" applyBorder="1" applyAlignment="1">
      <alignment wrapText="1"/>
    </xf>
    <xf numFmtId="0" fontId="0" fillId="0" borderId="4" xfId="0" applyBorder="1"/>
    <xf numFmtId="0" fontId="11" fillId="2" borderId="0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0" borderId="3" xfId="0" applyFont="1" applyBorder="1"/>
    <xf numFmtId="0" fontId="0" fillId="0" borderId="8" xfId="0" applyBorder="1"/>
    <xf numFmtId="0" fontId="1" fillId="0" borderId="6" xfId="0" applyFont="1" applyBorder="1"/>
    <xf numFmtId="164" fontId="0" fillId="0" borderId="8" xfId="1" applyNumberFormat="1" applyFont="1" applyBorder="1"/>
    <xf numFmtId="164" fontId="0" fillId="0" borderId="8" xfId="1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8" fillId="0" borderId="3" xfId="0" applyFont="1" applyBorder="1"/>
    <xf numFmtId="0" fontId="0" fillId="0" borderId="8" xfId="0" applyBorder="1" applyAlignment="1">
      <alignment horizontal="center"/>
    </xf>
    <xf numFmtId="0" fontId="8" fillId="0" borderId="3" xfId="0" applyFont="1" applyFill="1" applyBorder="1"/>
    <xf numFmtId="0" fontId="0" fillId="0" borderId="5" xfId="0" applyBorder="1" applyAlignment="1">
      <alignment wrapText="1"/>
    </xf>
    <xf numFmtId="0" fontId="9" fillId="0" borderId="5" xfId="0" applyFont="1" applyBorder="1"/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opLeftCell="B1" workbookViewId="0">
      <selection activeCell="D24" sqref="D24"/>
    </sheetView>
  </sheetViews>
  <sheetFormatPr defaultRowHeight="15" x14ac:dyDescent="0.25"/>
  <cols>
    <col min="1" max="1" width="5.140625" style="2" customWidth="1"/>
    <col min="2" max="2" width="4.28515625" style="2" customWidth="1"/>
    <col min="3" max="3" width="22.28515625" customWidth="1"/>
    <col min="4" max="4" width="66.7109375" customWidth="1"/>
    <col min="6" max="6" width="12.85546875" bestFit="1" customWidth="1"/>
  </cols>
  <sheetData>
    <row r="1" spans="1:6" ht="15.75" x14ac:dyDescent="0.25">
      <c r="C1" s="4" t="s">
        <v>0</v>
      </c>
    </row>
    <row r="2" spans="1:6" ht="16.5" customHeight="1" x14ac:dyDescent="0.25"/>
    <row r="3" spans="1:6" x14ac:dyDescent="0.25">
      <c r="C3" t="s">
        <v>1</v>
      </c>
      <c r="D3" t="s">
        <v>34</v>
      </c>
    </row>
    <row r="4" spans="1:6" x14ac:dyDescent="0.25">
      <c r="C4" t="s">
        <v>2</v>
      </c>
      <c r="D4" t="s">
        <v>33</v>
      </c>
    </row>
    <row r="5" spans="1:6" x14ac:dyDescent="0.25">
      <c r="C5" t="s">
        <v>3</v>
      </c>
      <c r="D5" t="s">
        <v>32</v>
      </c>
    </row>
    <row r="6" spans="1:6" x14ac:dyDescent="0.25">
      <c r="C6" t="s">
        <v>4</v>
      </c>
      <c r="D6" t="s">
        <v>31</v>
      </c>
    </row>
    <row r="7" spans="1:6" x14ac:dyDescent="0.25">
      <c r="C7" t="s">
        <v>152</v>
      </c>
      <c r="D7" t="s">
        <v>153</v>
      </c>
    </row>
    <row r="9" spans="1:6" x14ac:dyDescent="0.25">
      <c r="A9" s="3"/>
      <c r="B9" s="40"/>
      <c r="C9" s="41" t="s">
        <v>5</v>
      </c>
      <c r="D9" s="1" t="s">
        <v>29</v>
      </c>
      <c r="E9" s="43" t="s">
        <v>6</v>
      </c>
      <c r="F9" s="41" t="s">
        <v>30</v>
      </c>
    </row>
    <row r="10" spans="1:6" x14ac:dyDescent="0.25">
      <c r="A10" s="2">
        <v>1</v>
      </c>
      <c r="B10" s="21">
        <v>1</v>
      </c>
      <c r="C10" s="42" t="s">
        <v>7</v>
      </c>
      <c r="D10" t="s">
        <v>11</v>
      </c>
      <c r="E10" s="21" t="s">
        <v>24</v>
      </c>
      <c r="F10" s="44">
        <f>'1. silnoproud'!G30+'1. silnoproud'!E30</f>
        <v>0</v>
      </c>
    </row>
    <row r="11" spans="1:6" x14ac:dyDescent="0.25">
      <c r="A11" s="2">
        <v>2</v>
      </c>
      <c r="B11" s="21">
        <v>2</v>
      </c>
      <c r="C11" s="42" t="s">
        <v>151</v>
      </c>
      <c r="D11" t="s">
        <v>26</v>
      </c>
      <c r="E11" s="21" t="s">
        <v>27</v>
      </c>
      <c r="F11" s="44">
        <f>'2. R2, R-SV'!E32+'2. R2, R-SV'!G32</f>
        <v>0</v>
      </c>
    </row>
    <row r="12" spans="1:6" x14ac:dyDescent="0.25">
      <c r="A12" s="2">
        <v>3</v>
      </c>
      <c r="B12" s="21">
        <v>3</v>
      </c>
      <c r="C12" s="42" t="s">
        <v>12</v>
      </c>
      <c r="D12" t="s">
        <v>20</v>
      </c>
      <c r="E12" s="21" t="s">
        <v>24</v>
      </c>
      <c r="F12" s="44">
        <f>'3. osvětlení'!F14+'3. osvětlení'!H14</f>
        <v>0</v>
      </c>
    </row>
    <row r="13" spans="1:6" x14ac:dyDescent="0.25">
      <c r="A13" s="2">
        <v>4</v>
      </c>
      <c r="B13" s="21">
        <v>4</v>
      </c>
      <c r="C13" s="42" t="s">
        <v>13</v>
      </c>
      <c r="D13" t="s">
        <v>21</v>
      </c>
      <c r="E13" s="21" t="s">
        <v>25</v>
      </c>
      <c r="F13" s="44">
        <f>'4. EZS'!E18</f>
        <v>0</v>
      </c>
    </row>
    <row r="14" spans="1:6" x14ac:dyDescent="0.25">
      <c r="A14" s="2">
        <v>5</v>
      </c>
      <c r="B14" s="21">
        <v>5</v>
      </c>
      <c r="C14" s="42" t="s">
        <v>14</v>
      </c>
      <c r="D14" t="s">
        <v>22</v>
      </c>
      <c r="E14" s="21" t="s">
        <v>25</v>
      </c>
      <c r="F14" s="44">
        <f>'5. CCTV'!E15</f>
        <v>0</v>
      </c>
    </row>
    <row r="15" spans="1:6" x14ac:dyDescent="0.25">
      <c r="A15" s="2">
        <v>6</v>
      </c>
      <c r="B15" s="21">
        <v>6</v>
      </c>
      <c r="C15" s="42" t="s">
        <v>15</v>
      </c>
      <c r="D15" t="s">
        <v>19</v>
      </c>
      <c r="E15" s="21" t="s">
        <v>25</v>
      </c>
      <c r="F15" s="44">
        <f>'6. ozvučení'!E17</f>
        <v>0</v>
      </c>
    </row>
    <row r="16" spans="1:6" x14ac:dyDescent="0.25">
      <c r="A16" s="2">
        <v>7</v>
      </c>
      <c r="B16" s="21">
        <v>7</v>
      </c>
      <c r="C16" s="42" t="s">
        <v>16</v>
      </c>
      <c r="D16" t="s">
        <v>23</v>
      </c>
      <c r="E16" s="21" t="s">
        <v>25</v>
      </c>
      <c r="F16" s="44">
        <f>'7. PC'!E15</f>
        <v>0</v>
      </c>
    </row>
    <row r="17" spans="1:6" x14ac:dyDescent="0.25">
      <c r="A17" s="2">
        <v>8</v>
      </c>
      <c r="B17" s="21">
        <v>8</v>
      </c>
      <c r="C17" s="42" t="s">
        <v>17</v>
      </c>
      <c r="D17" t="s">
        <v>155</v>
      </c>
      <c r="E17" s="21" t="s">
        <v>28</v>
      </c>
      <c r="F17" s="44">
        <f>'8. ostatní'!D10</f>
        <v>0</v>
      </c>
    </row>
    <row r="18" spans="1:6" x14ac:dyDescent="0.25">
      <c r="A18" s="2">
        <v>8</v>
      </c>
      <c r="B18" s="21"/>
      <c r="C18" s="42"/>
      <c r="D18" t="s">
        <v>9</v>
      </c>
      <c r="E18" s="21" t="s">
        <v>28</v>
      </c>
      <c r="F18" s="45" t="s">
        <v>149</v>
      </c>
    </row>
    <row r="19" spans="1:6" x14ac:dyDescent="0.25">
      <c r="A19" s="2">
        <v>8</v>
      </c>
      <c r="B19" s="21"/>
      <c r="C19" s="42"/>
      <c r="D19" t="s">
        <v>10</v>
      </c>
      <c r="E19" s="21" t="s">
        <v>28</v>
      </c>
      <c r="F19" s="45" t="s">
        <v>149</v>
      </c>
    </row>
    <row r="20" spans="1:6" x14ac:dyDescent="0.25">
      <c r="A20" s="2">
        <v>8</v>
      </c>
      <c r="B20" s="21"/>
      <c r="C20" s="42"/>
      <c r="D20" t="s">
        <v>18</v>
      </c>
      <c r="E20" s="21" t="s">
        <v>28</v>
      </c>
      <c r="F20" s="45" t="s">
        <v>149</v>
      </c>
    </row>
    <row r="22" spans="1:6" s="12" customFormat="1" x14ac:dyDescent="0.25">
      <c r="A22" s="15"/>
      <c r="B22" s="15"/>
      <c r="C22" s="12" t="s">
        <v>134</v>
      </c>
      <c r="F22" s="31">
        <f>SUM(F10:F21)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F4" sqref="F4:F25"/>
    </sheetView>
  </sheetViews>
  <sheetFormatPr defaultRowHeight="15" x14ac:dyDescent="0.25"/>
  <cols>
    <col min="1" max="1" width="43.5703125" customWidth="1"/>
    <col min="2" max="2" width="6.140625" customWidth="1"/>
    <col min="3" max="3" width="9.140625" style="23"/>
    <col min="5" max="5" width="13.28515625" customWidth="1"/>
    <col min="7" max="7" width="13" customWidth="1"/>
  </cols>
  <sheetData>
    <row r="1" spans="1:7" x14ac:dyDescent="0.25">
      <c r="A1" s="12" t="s">
        <v>154</v>
      </c>
    </row>
    <row r="2" spans="1:7" x14ac:dyDescent="0.25">
      <c r="C2" s="24"/>
      <c r="D2" t="s">
        <v>83</v>
      </c>
      <c r="E2" s="17"/>
      <c r="F2" t="s">
        <v>84</v>
      </c>
    </row>
    <row r="3" spans="1:7" x14ac:dyDescent="0.25">
      <c r="A3" s="19" t="s">
        <v>43</v>
      </c>
      <c r="B3" s="46" t="s">
        <v>35</v>
      </c>
      <c r="C3" s="25" t="s">
        <v>36</v>
      </c>
      <c r="D3" s="16" t="s">
        <v>56</v>
      </c>
      <c r="E3" s="18" t="s">
        <v>67</v>
      </c>
      <c r="F3" s="16" t="s">
        <v>56</v>
      </c>
      <c r="G3" s="16" t="s">
        <v>67</v>
      </c>
    </row>
    <row r="4" spans="1:7" x14ac:dyDescent="0.25">
      <c r="A4" s="17" t="s">
        <v>105</v>
      </c>
      <c r="B4" s="21" t="s">
        <v>37</v>
      </c>
      <c r="C4" s="24">
        <v>7</v>
      </c>
      <c r="E4" s="17">
        <f>C4*D4</f>
        <v>0</v>
      </c>
      <c r="G4" s="17">
        <f>C4*F4</f>
        <v>0</v>
      </c>
    </row>
    <row r="5" spans="1:7" x14ac:dyDescent="0.25">
      <c r="A5" s="17" t="s">
        <v>112</v>
      </c>
      <c r="B5" s="21" t="s">
        <v>37</v>
      </c>
      <c r="C5" s="24">
        <v>3</v>
      </c>
      <c r="E5" s="17">
        <f t="shared" ref="E5:E27" si="0">C5*D5</f>
        <v>0</v>
      </c>
      <c r="G5" s="17">
        <f t="shared" ref="G5:G27" si="1">C5*F5</f>
        <v>0</v>
      </c>
    </row>
    <row r="6" spans="1:7" x14ac:dyDescent="0.25">
      <c r="A6" s="17" t="s">
        <v>109</v>
      </c>
      <c r="B6" s="21" t="s">
        <v>37</v>
      </c>
      <c r="C6" s="24">
        <v>3</v>
      </c>
      <c r="E6" s="17">
        <f t="shared" si="0"/>
        <v>0</v>
      </c>
      <c r="G6" s="17">
        <f t="shared" si="1"/>
        <v>0</v>
      </c>
    </row>
    <row r="7" spans="1:7" x14ac:dyDescent="0.25">
      <c r="A7" s="17" t="s">
        <v>110</v>
      </c>
      <c r="B7" s="21" t="s">
        <v>37</v>
      </c>
      <c r="C7" s="24">
        <v>1</v>
      </c>
      <c r="E7" s="17">
        <f t="shared" si="0"/>
        <v>0</v>
      </c>
      <c r="G7" s="17">
        <f t="shared" si="1"/>
        <v>0</v>
      </c>
    </row>
    <row r="8" spans="1:7" x14ac:dyDescent="0.25">
      <c r="A8" s="17" t="s">
        <v>106</v>
      </c>
      <c r="B8" s="21" t="s">
        <v>37</v>
      </c>
      <c r="C8" s="24">
        <v>3</v>
      </c>
      <c r="E8" s="17">
        <f t="shared" si="0"/>
        <v>0</v>
      </c>
      <c r="G8" s="17">
        <f t="shared" si="1"/>
        <v>0</v>
      </c>
    </row>
    <row r="9" spans="1:7" x14ac:dyDescent="0.25">
      <c r="A9" s="17" t="s">
        <v>103</v>
      </c>
      <c r="B9" s="21" t="s">
        <v>37</v>
      </c>
      <c r="C9" s="24">
        <f>2+2+3+3+7+2+3</f>
        <v>22</v>
      </c>
      <c r="E9" s="17">
        <f t="shared" si="0"/>
        <v>0</v>
      </c>
      <c r="G9" s="17">
        <f t="shared" si="1"/>
        <v>0</v>
      </c>
    </row>
    <row r="10" spans="1:7" x14ac:dyDescent="0.25">
      <c r="A10" s="17" t="s">
        <v>104</v>
      </c>
      <c r="B10" s="21" t="s">
        <v>37</v>
      </c>
      <c r="C10" s="24">
        <v>3</v>
      </c>
      <c r="E10" s="17">
        <f t="shared" si="0"/>
        <v>0</v>
      </c>
      <c r="G10" s="17">
        <f t="shared" si="1"/>
        <v>0</v>
      </c>
    </row>
    <row r="11" spans="1:7" x14ac:dyDescent="0.25">
      <c r="A11" s="17" t="s">
        <v>47</v>
      </c>
      <c r="B11" s="21" t="s">
        <v>37</v>
      </c>
      <c r="C11" s="24">
        <f>C6+C4+10+C9+C10+10</f>
        <v>55</v>
      </c>
      <c r="E11" s="17">
        <f t="shared" si="0"/>
        <v>0</v>
      </c>
      <c r="G11" s="17">
        <f t="shared" si="1"/>
        <v>0</v>
      </c>
    </row>
    <row r="12" spans="1:7" x14ac:dyDescent="0.25">
      <c r="A12" s="17" t="s">
        <v>107</v>
      </c>
      <c r="B12" s="21" t="s">
        <v>37</v>
      </c>
      <c r="C12" s="24">
        <v>3</v>
      </c>
      <c r="E12" s="17">
        <f t="shared" si="0"/>
        <v>0</v>
      </c>
      <c r="G12" s="17">
        <f t="shared" si="1"/>
        <v>0</v>
      </c>
    </row>
    <row r="13" spans="1:7" x14ac:dyDescent="0.25">
      <c r="A13" s="17" t="s">
        <v>108</v>
      </c>
      <c r="B13" s="21" t="s">
        <v>37</v>
      </c>
      <c r="C13" s="24">
        <f>9+20</f>
        <v>29</v>
      </c>
      <c r="E13" s="17">
        <f t="shared" si="0"/>
        <v>0</v>
      </c>
      <c r="G13" s="17">
        <f t="shared" si="1"/>
        <v>0</v>
      </c>
    </row>
    <row r="14" spans="1:7" x14ac:dyDescent="0.25">
      <c r="A14" s="17" t="s">
        <v>118</v>
      </c>
      <c r="B14" s="21" t="s">
        <v>37</v>
      </c>
      <c r="C14" s="24">
        <v>6</v>
      </c>
      <c r="E14" s="17">
        <f t="shared" si="0"/>
        <v>0</v>
      </c>
      <c r="G14" s="17">
        <f t="shared" si="1"/>
        <v>0</v>
      </c>
    </row>
    <row r="15" spans="1:7" x14ac:dyDescent="0.25">
      <c r="A15" s="17" t="s">
        <v>120</v>
      </c>
      <c r="B15" s="21" t="s">
        <v>37</v>
      </c>
      <c r="C15" s="24">
        <v>2</v>
      </c>
      <c r="E15" s="17">
        <f t="shared" si="0"/>
        <v>0</v>
      </c>
      <c r="G15" s="17">
        <f t="shared" si="1"/>
        <v>0</v>
      </c>
    </row>
    <row r="16" spans="1:7" x14ac:dyDescent="0.25">
      <c r="A16" s="17" t="s">
        <v>141</v>
      </c>
      <c r="B16" s="21" t="s">
        <v>37</v>
      </c>
      <c r="C16" s="24">
        <v>1</v>
      </c>
      <c r="E16" s="17">
        <f t="shared" si="0"/>
        <v>0</v>
      </c>
      <c r="G16" s="17">
        <f t="shared" si="1"/>
        <v>0</v>
      </c>
    </row>
    <row r="17" spans="1:7" x14ac:dyDescent="0.25">
      <c r="A17" s="17" t="s">
        <v>113</v>
      </c>
      <c r="B17" s="21" t="s">
        <v>41</v>
      </c>
      <c r="C17" s="24">
        <f>(25+18+20+25+20+30+42)*2</f>
        <v>360</v>
      </c>
      <c r="E17" s="17">
        <f t="shared" si="0"/>
        <v>0</v>
      </c>
      <c r="G17" s="17">
        <f t="shared" si="1"/>
        <v>0</v>
      </c>
    </row>
    <row r="18" spans="1:7" x14ac:dyDescent="0.25">
      <c r="A18" s="17" t="s">
        <v>114</v>
      </c>
      <c r="B18" s="21" t="s">
        <v>41</v>
      </c>
      <c r="C18" s="24">
        <f>(80+15+20+30+12+20+30)*2</f>
        <v>414</v>
      </c>
      <c r="E18" s="17">
        <f t="shared" si="0"/>
        <v>0</v>
      </c>
      <c r="G18" s="17">
        <f t="shared" si="1"/>
        <v>0</v>
      </c>
    </row>
    <row r="19" spans="1:7" x14ac:dyDescent="0.25">
      <c r="A19" s="17" t="s">
        <v>117</v>
      </c>
      <c r="B19" s="21" t="s">
        <v>41</v>
      </c>
      <c r="C19" s="26">
        <f>(40+20+20+15+20)*2.5</f>
        <v>287.5</v>
      </c>
      <c r="E19" s="17">
        <f t="shared" si="0"/>
        <v>0</v>
      </c>
      <c r="G19" s="17">
        <f t="shared" si="1"/>
        <v>0</v>
      </c>
    </row>
    <row r="20" spans="1:7" x14ac:dyDescent="0.25">
      <c r="A20" s="17" t="s">
        <v>132</v>
      </c>
      <c r="B20" s="21" t="s">
        <v>41</v>
      </c>
      <c r="C20" s="24">
        <v>10</v>
      </c>
      <c r="E20" s="17">
        <f t="shared" si="0"/>
        <v>0</v>
      </c>
      <c r="G20" s="17">
        <f t="shared" si="1"/>
        <v>0</v>
      </c>
    </row>
    <row r="21" spans="1:7" x14ac:dyDescent="0.25">
      <c r="A21" s="17" t="s">
        <v>133</v>
      </c>
      <c r="B21" s="21" t="s">
        <v>41</v>
      </c>
      <c r="C21" s="24">
        <v>18</v>
      </c>
      <c r="E21" s="17">
        <f t="shared" si="0"/>
        <v>0</v>
      </c>
      <c r="G21" s="17">
        <f t="shared" si="1"/>
        <v>0</v>
      </c>
    </row>
    <row r="22" spans="1:7" x14ac:dyDescent="0.25">
      <c r="A22" s="17" t="s">
        <v>119</v>
      </c>
      <c r="B22" s="21" t="s">
        <v>41</v>
      </c>
      <c r="C22" s="24">
        <v>20</v>
      </c>
      <c r="E22" s="17">
        <f t="shared" si="0"/>
        <v>0</v>
      </c>
      <c r="G22" s="17">
        <f t="shared" si="1"/>
        <v>0</v>
      </c>
    </row>
    <row r="23" spans="1:7" x14ac:dyDescent="0.25">
      <c r="A23" s="17" t="s">
        <v>121</v>
      </c>
      <c r="B23" s="21" t="s">
        <v>64</v>
      </c>
      <c r="C23" s="24">
        <v>1</v>
      </c>
      <c r="E23" s="17">
        <f t="shared" si="0"/>
        <v>0</v>
      </c>
      <c r="G23" s="17">
        <f t="shared" si="1"/>
        <v>0</v>
      </c>
    </row>
    <row r="24" spans="1:7" x14ac:dyDescent="0.25">
      <c r="A24" s="17" t="s">
        <v>115</v>
      </c>
      <c r="B24" s="21" t="s">
        <v>64</v>
      </c>
      <c r="C24" s="24">
        <v>1</v>
      </c>
      <c r="E24" s="17">
        <f t="shared" si="0"/>
        <v>0</v>
      </c>
      <c r="G24" s="17">
        <f t="shared" si="1"/>
        <v>0</v>
      </c>
    </row>
    <row r="25" spans="1:7" x14ac:dyDescent="0.25">
      <c r="A25" s="17" t="s">
        <v>116</v>
      </c>
      <c r="B25" s="21" t="s">
        <v>64</v>
      </c>
      <c r="C25" s="24">
        <v>1</v>
      </c>
      <c r="E25" s="17">
        <f t="shared" si="0"/>
        <v>0</v>
      </c>
      <c r="G25" s="17">
        <f t="shared" si="1"/>
        <v>0</v>
      </c>
    </row>
    <row r="26" spans="1:7" x14ac:dyDescent="0.25">
      <c r="A26" s="17"/>
      <c r="C26" s="24"/>
      <c r="E26" s="17">
        <f t="shared" si="0"/>
        <v>0</v>
      </c>
      <c r="G26" s="17">
        <f t="shared" si="1"/>
        <v>0</v>
      </c>
    </row>
    <row r="27" spans="1:7" x14ac:dyDescent="0.25">
      <c r="A27" s="17"/>
      <c r="C27" s="24"/>
      <c r="E27" s="17">
        <f t="shared" si="0"/>
        <v>0</v>
      </c>
      <c r="G27" s="17">
        <f t="shared" si="1"/>
        <v>0</v>
      </c>
    </row>
    <row r="28" spans="1:7" x14ac:dyDescent="0.25">
      <c r="A28" s="17"/>
      <c r="C28" s="24"/>
      <c r="E28" s="17"/>
    </row>
    <row r="29" spans="1:7" x14ac:dyDescent="0.25">
      <c r="A29" s="27"/>
      <c r="B29" s="27"/>
      <c r="C29" s="28"/>
      <c r="D29" s="27"/>
      <c r="E29" s="27"/>
      <c r="F29" s="27"/>
      <c r="G29" s="27"/>
    </row>
    <row r="30" spans="1:7" s="12" customFormat="1" x14ac:dyDescent="0.25">
      <c r="A30" s="29" t="s">
        <v>52</v>
      </c>
      <c r="B30" s="29"/>
      <c r="C30" s="30"/>
      <c r="D30" s="29"/>
      <c r="E30" s="29">
        <f>SUM(E4:E28)</f>
        <v>0</v>
      </c>
      <c r="F30" s="29"/>
      <c r="G30" s="29">
        <f>SUM(G4:G28)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D29" sqref="D29"/>
    </sheetView>
  </sheetViews>
  <sheetFormatPr defaultRowHeight="15" x14ac:dyDescent="0.25"/>
  <cols>
    <col min="1" max="1" width="37.85546875" customWidth="1"/>
    <col min="2" max="2" width="5.140625" style="2" customWidth="1"/>
    <col min="3" max="3" width="9.140625" style="2"/>
    <col min="5" max="5" width="12.5703125" customWidth="1"/>
    <col min="7" max="7" width="13.42578125" customWidth="1"/>
  </cols>
  <sheetData>
    <row r="1" spans="1:7" x14ac:dyDescent="0.25">
      <c r="A1" s="12" t="s">
        <v>156</v>
      </c>
    </row>
    <row r="2" spans="1:7" x14ac:dyDescent="0.25">
      <c r="C2" s="21"/>
      <c r="D2" t="s">
        <v>83</v>
      </c>
      <c r="E2" s="17"/>
      <c r="F2" t="s">
        <v>123</v>
      </c>
    </row>
    <row r="3" spans="1:7" x14ac:dyDescent="0.25">
      <c r="A3" s="19" t="s">
        <v>43</v>
      </c>
      <c r="B3" s="20" t="s">
        <v>35</v>
      </c>
      <c r="C3" s="20" t="s">
        <v>36</v>
      </c>
      <c r="D3" s="16" t="s">
        <v>56</v>
      </c>
      <c r="E3" s="18" t="s">
        <v>67</v>
      </c>
      <c r="F3" s="16" t="s">
        <v>56</v>
      </c>
      <c r="G3" s="18" t="s">
        <v>67</v>
      </c>
    </row>
    <row r="4" spans="1:7" x14ac:dyDescent="0.25">
      <c r="A4" s="17" t="s">
        <v>142</v>
      </c>
      <c r="B4" s="21" t="s">
        <v>37</v>
      </c>
      <c r="C4" s="21">
        <v>1</v>
      </c>
      <c r="E4" s="17">
        <f>C4*D4</f>
        <v>0</v>
      </c>
      <c r="G4" s="17">
        <f>C4*F4</f>
        <v>0</v>
      </c>
    </row>
    <row r="5" spans="1:7" x14ac:dyDescent="0.25">
      <c r="A5" s="17" t="s">
        <v>124</v>
      </c>
      <c r="B5" s="21" t="s">
        <v>37</v>
      </c>
      <c r="C5" s="21">
        <v>2</v>
      </c>
      <c r="E5" s="17">
        <f t="shared" ref="E5:E29" si="0">C5*D5</f>
        <v>0</v>
      </c>
      <c r="G5" s="17">
        <f t="shared" ref="G5:G29" si="1">C5*F5</f>
        <v>0</v>
      </c>
    </row>
    <row r="6" spans="1:7" x14ac:dyDescent="0.25">
      <c r="A6" s="17" t="s">
        <v>125</v>
      </c>
      <c r="B6" s="21" t="s">
        <v>37</v>
      </c>
      <c r="C6" s="21">
        <v>13</v>
      </c>
      <c r="E6" s="17">
        <f t="shared" si="0"/>
        <v>0</v>
      </c>
      <c r="G6" s="17">
        <f t="shared" si="1"/>
        <v>0</v>
      </c>
    </row>
    <row r="7" spans="1:7" x14ac:dyDescent="0.25">
      <c r="A7" s="17" t="s">
        <v>126</v>
      </c>
      <c r="B7" s="21" t="s">
        <v>37</v>
      </c>
      <c r="C7" s="21">
        <v>20</v>
      </c>
      <c r="E7" s="17">
        <f t="shared" si="0"/>
        <v>0</v>
      </c>
      <c r="G7" s="17">
        <f t="shared" si="1"/>
        <v>0</v>
      </c>
    </row>
    <row r="8" spans="1:7" x14ac:dyDescent="0.25">
      <c r="A8" s="17"/>
      <c r="B8" s="21"/>
      <c r="C8" s="21"/>
      <c r="E8" s="17"/>
      <c r="G8" s="17"/>
    </row>
    <row r="9" spans="1:7" x14ac:dyDescent="0.25">
      <c r="A9" s="17" t="s">
        <v>143</v>
      </c>
      <c r="B9" s="21" t="s">
        <v>37</v>
      </c>
      <c r="C9" s="21">
        <v>1</v>
      </c>
      <c r="E9" s="17">
        <f t="shared" si="0"/>
        <v>0</v>
      </c>
      <c r="G9" s="17">
        <f t="shared" si="1"/>
        <v>0</v>
      </c>
    </row>
    <row r="10" spans="1:7" ht="15" customHeight="1" x14ac:dyDescent="0.25">
      <c r="A10" s="17" t="s">
        <v>122</v>
      </c>
      <c r="B10" s="21" t="s">
        <v>37</v>
      </c>
      <c r="C10" s="21">
        <v>2</v>
      </c>
      <c r="E10" s="58">
        <f t="shared" si="0"/>
        <v>0</v>
      </c>
      <c r="G10" s="17">
        <f t="shared" si="1"/>
        <v>0</v>
      </c>
    </row>
    <row r="11" spans="1:7" x14ac:dyDescent="0.25">
      <c r="A11" s="17" t="s">
        <v>144</v>
      </c>
      <c r="B11" s="21" t="s">
        <v>37</v>
      </c>
      <c r="C11" s="21">
        <v>1</v>
      </c>
      <c r="E11" s="17">
        <f t="shared" si="0"/>
        <v>0</v>
      </c>
      <c r="G11" s="17">
        <f t="shared" si="1"/>
        <v>0</v>
      </c>
    </row>
    <row r="12" spans="1:7" x14ac:dyDescent="0.25">
      <c r="A12" s="17" t="s">
        <v>85</v>
      </c>
      <c r="B12" s="21" t="s">
        <v>37</v>
      </c>
      <c r="C12" s="21">
        <v>1</v>
      </c>
      <c r="E12" s="17">
        <f t="shared" si="0"/>
        <v>0</v>
      </c>
      <c r="G12" s="17">
        <f t="shared" si="1"/>
        <v>0</v>
      </c>
    </row>
    <row r="13" spans="1:7" x14ac:dyDescent="0.25">
      <c r="A13" s="17" t="s">
        <v>86</v>
      </c>
      <c r="B13" s="21" t="s">
        <v>37</v>
      </c>
      <c r="C13" s="21">
        <v>3</v>
      </c>
      <c r="E13" s="17">
        <f t="shared" si="0"/>
        <v>0</v>
      </c>
      <c r="G13" s="17">
        <f t="shared" si="1"/>
        <v>0</v>
      </c>
    </row>
    <row r="14" spans="1:7" x14ac:dyDescent="0.25">
      <c r="A14" s="17" t="s">
        <v>129</v>
      </c>
      <c r="B14" s="21" t="s">
        <v>37</v>
      </c>
      <c r="C14" s="21">
        <v>1</v>
      </c>
      <c r="E14" s="17">
        <f t="shared" si="0"/>
        <v>0</v>
      </c>
      <c r="G14" s="17">
        <f t="shared" si="1"/>
        <v>0</v>
      </c>
    </row>
    <row r="15" spans="1:7" x14ac:dyDescent="0.25">
      <c r="A15" s="17" t="s">
        <v>87</v>
      </c>
      <c r="B15" s="21" t="s">
        <v>37</v>
      </c>
      <c r="C15" s="21">
        <v>1</v>
      </c>
      <c r="E15" s="17">
        <f t="shared" si="0"/>
        <v>0</v>
      </c>
      <c r="G15" s="17">
        <f t="shared" si="1"/>
        <v>0</v>
      </c>
    </row>
    <row r="16" spans="1:7" x14ac:dyDescent="0.25">
      <c r="A16" s="17" t="s">
        <v>88</v>
      </c>
      <c r="B16" s="21" t="s">
        <v>37</v>
      </c>
      <c r="C16" s="21">
        <f>1+10</f>
        <v>11</v>
      </c>
      <c r="E16" s="17">
        <f t="shared" si="0"/>
        <v>0</v>
      </c>
      <c r="G16" s="17">
        <f t="shared" si="1"/>
        <v>0</v>
      </c>
    </row>
    <row r="17" spans="1:7" x14ac:dyDescent="0.25">
      <c r="A17" s="17" t="s">
        <v>89</v>
      </c>
      <c r="B17" s="21" t="s">
        <v>37</v>
      </c>
      <c r="C17" s="21">
        <v>1</v>
      </c>
      <c r="E17" s="17">
        <f t="shared" si="0"/>
        <v>0</v>
      </c>
      <c r="G17" s="17">
        <f t="shared" si="1"/>
        <v>0</v>
      </c>
    </row>
    <row r="18" spans="1:7" x14ac:dyDescent="0.25">
      <c r="A18" s="17" t="s">
        <v>90</v>
      </c>
      <c r="B18" s="21" t="s">
        <v>37</v>
      </c>
      <c r="C18" s="21">
        <f>10+5</f>
        <v>15</v>
      </c>
      <c r="E18" s="17">
        <f t="shared" si="0"/>
        <v>0</v>
      </c>
      <c r="G18" s="17">
        <f t="shared" si="1"/>
        <v>0</v>
      </c>
    </row>
    <row r="19" spans="1:7" x14ac:dyDescent="0.25">
      <c r="A19" s="17" t="s">
        <v>91</v>
      </c>
      <c r="B19" s="21" t="s">
        <v>37</v>
      </c>
      <c r="C19" s="21">
        <v>1</v>
      </c>
      <c r="E19" s="17">
        <f t="shared" si="0"/>
        <v>0</v>
      </c>
      <c r="G19" s="17">
        <f t="shared" si="1"/>
        <v>0</v>
      </c>
    </row>
    <row r="20" spans="1:7" x14ac:dyDescent="0.25">
      <c r="A20" s="17" t="s">
        <v>92</v>
      </c>
      <c r="B20" s="21" t="s">
        <v>37</v>
      </c>
      <c r="C20" s="21">
        <v>4</v>
      </c>
      <c r="E20" s="17">
        <f t="shared" si="0"/>
        <v>0</v>
      </c>
      <c r="G20" s="17">
        <f t="shared" si="1"/>
        <v>0</v>
      </c>
    </row>
    <row r="21" spans="1:7" x14ac:dyDescent="0.25">
      <c r="A21" s="17" t="s">
        <v>131</v>
      </c>
      <c r="B21" s="21" t="s">
        <v>37</v>
      </c>
      <c r="C21" s="21">
        <v>2</v>
      </c>
      <c r="E21" s="17">
        <f t="shared" si="0"/>
        <v>0</v>
      </c>
      <c r="G21" s="17">
        <f t="shared" si="1"/>
        <v>0</v>
      </c>
    </row>
    <row r="22" spans="1:7" x14ac:dyDescent="0.25">
      <c r="A22" s="17" t="s">
        <v>130</v>
      </c>
      <c r="B22" s="21" t="s">
        <v>37</v>
      </c>
      <c r="C22" s="21">
        <v>1</v>
      </c>
      <c r="E22" s="17">
        <f t="shared" si="0"/>
        <v>0</v>
      </c>
      <c r="G22" s="17">
        <f t="shared" si="1"/>
        <v>0</v>
      </c>
    </row>
    <row r="23" spans="1:7" x14ac:dyDescent="0.25">
      <c r="A23" s="17" t="s">
        <v>93</v>
      </c>
      <c r="B23" s="21" t="s">
        <v>37</v>
      </c>
      <c r="C23" s="21">
        <v>12</v>
      </c>
      <c r="E23" s="17">
        <f t="shared" si="0"/>
        <v>0</v>
      </c>
      <c r="G23" s="17">
        <f t="shared" si="1"/>
        <v>0</v>
      </c>
    </row>
    <row r="24" spans="1:7" x14ac:dyDescent="0.25">
      <c r="A24" s="17" t="s">
        <v>94</v>
      </c>
      <c r="B24" s="21" t="s">
        <v>37</v>
      </c>
      <c r="C24" s="21">
        <v>1</v>
      </c>
      <c r="E24" s="17">
        <f t="shared" si="0"/>
        <v>0</v>
      </c>
      <c r="G24" s="17">
        <f t="shared" si="1"/>
        <v>0</v>
      </c>
    </row>
    <row r="25" spans="1:7" x14ac:dyDescent="0.25">
      <c r="A25" s="17" t="s">
        <v>95</v>
      </c>
      <c r="B25" s="21" t="s">
        <v>64</v>
      </c>
      <c r="C25" s="21">
        <v>1</v>
      </c>
      <c r="E25" s="17">
        <f t="shared" si="0"/>
        <v>0</v>
      </c>
      <c r="G25" s="17">
        <f t="shared" si="1"/>
        <v>0</v>
      </c>
    </row>
    <row r="26" spans="1:7" x14ac:dyDescent="0.25">
      <c r="A26" s="17" t="s">
        <v>116</v>
      </c>
      <c r="B26" s="21" t="s">
        <v>64</v>
      </c>
      <c r="C26" s="21">
        <v>1</v>
      </c>
      <c r="E26" s="17">
        <f t="shared" si="0"/>
        <v>0</v>
      </c>
      <c r="G26" s="17">
        <f t="shared" si="1"/>
        <v>0</v>
      </c>
    </row>
    <row r="27" spans="1:7" x14ac:dyDescent="0.25">
      <c r="A27" s="17" t="s">
        <v>127</v>
      </c>
      <c r="B27" s="21" t="s">
        <v>41</v>
      </c>
      <c r="C27" s="21">
        <v>2</v>
      </c>
      <c r="E27" s="17">
        <f t="shared" si="0"/>
        <v>0</v>
      </c>
      <c r="G27" s="17">
        <f t="shared" si="1"/>
        <v>0</v>
      </c>
    </row>
    <row r="28" spans="1:7" x14ac:dyDescent="0.25">
      <c r="A28" s="17" t="s">
        <v>126</v>
      </c>
      <c r="B28" s="21" t="s">
        <v>37</v>
      </c>
      <c r="C28" s="21">
        <f>20+3*25+3*10</f>
        <v>125</v>
      </c>
      <c r="E28" s="17">
        <f t="shared" si="0"/>
        <v>0</v>
      </c>
      <c r="G28" s="17">
        <f t="shared" si="1"/>
        <v>0</v>
      </c>
    </row>
    <row r="29" spans="1:7" x14ac:dyDescent="0.25">
      <c r="A29" t="s">
        <v>128</v>
      </c>
      <c r="B29" s="21" t="s">
        <v>37</v>
      </c>
      <c r="C29" s="21">
        <f>9+7+5+3</f>
        <v>24</v>
      </c>
      <c r="E29" s="17">
        <f t="shared" si="0"/>
        <v>0</v>
      </c>
      <c r="G29" s="17">
        <f t="shared" si="1"/>
        <v>0</v>
      </c>
    </row>
    <row r="32" spans="1:7" s="12" customFormat="1" x14ac:dyDescent="0.25">
      <c r="A32" s="12" t="s">
        <v>134</v>
      </c>
      <c r="B32" s="15"/>
      <c r="C32" s="15"/>
      <c r="E32" s="12">
        <f>SUM(E4:E29)</f>
        <v>0</v>
      </c>
      <c r="G32" s="12">
        <f>SUM(G4:G29)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workbookViewId="0">
      <selection activeCell="G5" sqref="G5:G12"/>
    </sheetView>
  </sheetViews>
  <sheetFormatPr defaultRowHeight="15" x14ac:dyDescent="0.25"/>
  <cols>
    <col min="1" max="1" width="51.28515625" customWidth="1"/>
    <col min="2" max="2" width="6.28515625" style="2" customWidth="1"/>
    <col min="3" max="3" width="10" style="2" customWidth="1"/>
    <col min="4" max="4" width="0" hidden="1" customWidth="1"/>
    <col min="6" max="6" width="13" customWidth="1"/>
    <col min="8" max="8" width="12.85546875" customWidth="1"/>
  </cols>
  <sheetData>
    <row r="1" spans="1:8" x14ac:dyDescent="0.25">
      <c r="A1" s="12" t="s">
        <v>157</v>
      </c>
    </row>
    <row r="2" spans="1:8" ht="11.25" customHeight="1" x14ac:dyDescent="0.25"/>
    <row r="3" spans="1:8" x14ac:dyDescent="0.25">
      <c r="C3" s="21"/>
      <c r="E3" t="s">
        <v>83</v>
      </c>
      <c r="F3" s="17"/>
      <c r="G3" t="s">
        <v>84</v>
      </c>
      <c r="H3" s="17"/>
    </row>
    <row r="4" spans="1:8" x14ac:dyDescent="0.25">
      <c r="A4" s="19" t="s">
        <v>43</v>
      </c>
      <c r="B4" s="20" t="s">
        <v>35</v>
      </c>
      <c r="C4" s="20" t="s">
        <v>36</v>
      </c>
      <c r="D4" s="16" t="s">
        <v>140</v>
      </c>
      <c r="E4" s="16" t="s">
        <v>56</v>
      </c>
      <c r="F4" s="18" t="s">
        <v>67</v>
      </c>
      <c r="G4" s="16" t="s">
        <v>56</v>
      </c>
      <c r="H4" s="18" t="s">
        <v>67</v>
      </c>
    </row>
    <row r="5" spans="1:8" x14ac:dyDescent="0.25">
      <c r="A5" s="17" t="s">
        <v>137</v>
      </c>
      <c r="B5" s="21" t="s">
        <v>37</v>
      </c>
      <c r="C5" s="21">
        <v>31</v>
      </c>
      <c r="D5">
        <v>1200</v>
      </c>
      <c r="F5" s="17">
        <f>C5*E5</f>
        <v>0</v>
      </c>
      <c r="H5" s="17">
        <f>G5*C5</f>
        <v>0</v>
      </c>
    </row>
    <row r="6" spans="1:8" x14ac:dyDescent="0.25">
      <c r="A6" s="17" t="s">
        <v>111</v>
      </c>
      <c r="B6" s="21" t="s">
        <v>35</v>
      </c>
      <c r="C6" s="59">
        <f>(15+10+19+4+10)*1.2</f>
        <v>69.599999999999994</v>
      </c>
      <c r="D6">
        <v>680</v>
      </c>
      <c r="F6" s="17">
        <f t="shared" ref="F6:F12" si="0">C6*E6</f>
        <v>0</v>
      </c>
      <c r="H6" s="17">
        <f t="shared" ref="H6:H12" si="1">G6*C6</f>
        <v>0</v>
      </c>
    </row>
    <row r="7" spans="1:8" x14ac:dyDescent="0.25">
      <c r="A7" s="17" t="s">
        <v>138</v>
      </c>
      <c r="B7" s="21" t="s">
        <v>37</v>
      </c>
      <c r="C7" s="21">
        <v>3</v>
      </c>
      <c r="D7">
        <v>750</v>
      </c>
      <c r="F7" s="17">
        <f t="shared" si="0"/>
        <v>0</v>
      </c>
      <c r="H7" s="17">
        <f t="shared" si="1"/>
        <v>0</v>
      </c>
    </row>
    <row r="8" spans="1:8" x14ac:dyDescent="0.25">
      <c r="A8" s="17" t="s">
        <v>135</v>
      </c>
      <c r="B8" s="21" t="s">
        <v>37</v>
      </c>
      <c r="C8" s="21">
        <v>9</v>
      </c>
      <c r="D8">
        <v>1550</v>
      </c>
      <c r="F8" s="17">
        <f t="shared" si="0"/>
        <v>0</v>
      </c>
      <c r="H8" s="17">
        <f t="shared" si="1"/>
        <v>0</v>
      </c>
    </row>
    <row r="9" spans="1:8" x14ac:dyDescent="0.25">
      <c r="A9" s="17" t="s">
        <v>136</v>
      </c>
      <c r="B9" s="21" t="s">
        <v>37</v>
      </c>
      <c r="C9" s="21">
        <v>3</v>
      </c>
      <c r="D9">
        <v>3850</v>
      </c>
      <c r="F9" s="17">
        <f t="shared" si="0"/>
        <v>0</v>
      </c>
      <c r="H9" s="17">
        <f t="shared" si="1"/>
        <v>0</v>
      </c>
    </row>
    <row r="10" spans="1:8" x14ac:dyDescent="0.25">
      <c r="A10" s="17" t="s">
        <v>139</v>
      </c>
      <c r="B10" s="21" t="s">
        <v>37</v>
      </c>
      <c r="C10" s="21">
        <v>3</v>
      </c>
      <c r="D10">
        <v>1528</v>
      </c>
      <c r="F10" s="17">
        <f t="shared" si="0"/>
        <v>0</v>
      </c>
      <c r="H10" s="17">
        <f t="shared" si="1"/>
        <v>0</v>
      </c>
    </row>
    <row r="11" spans="1:8" x14ac:dyDescent="0.25">
      <c r="A11" s="17" t="s">
        <v>150</v>
      </c>
      <c r="B11" s="21" t="s">
        <v>37</v>
      </c>
      <c r="C11" s="21">
        <f>C5+C7+C8+C9+C10</f>
        <v>49</v>
      </c>
      <c r="F11" s="17">
        <f t="shared" si="0"/>
        <v>0</v>
      </c>
      <c r="H11" s="17">
        <f t="shared" si="1"/>
        <v>0</v>
      </c>
    </row>
    <row r="12" spans="1:8" x14ac:dyDescent="0.25">
      <c r="A12" s="17" t="s">
        <v>116</v>
      </c>
      <c r="B12" s="21" t="s">
        <v>64</v>
      </c>
      <c r="C12" s="21">
        <v>1</v>
      </c>
      <c r="D12">
        <v>1000</v>
      </c>
      <c r="F12" s="17">
        <f t="shared" si="0"/>
        <v>0</v>
      </c>
      <c r="H12" s="17">
        <f t="shared" si="1"/>
        <v>0</v>
      </c>
    </row>
    <row r="14" spans="1:8" s="12" customFormat="1" x14ac:dyDescent="0.25">
      <c r="A14" s="12" t="s">
        <v>134</v>
      </c>
      <c r="B14" s="15"/>
      <c r="C14" s="15"/>
      <c r="F14" s="22">
        <f>SUM(F5:F13)</f>
        <v>0</v>
      </c>
      <c r="H14" s="12">
        <f>SUM(H5:H13)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workbookViewId="0">
      <selection activeCell="D4" sqref="D4:D16"/>
    </sheetView>
  </sheetViews>
  <sheetFormatPr defaultRowHeight="15" x14ac:dyDescent="0.25"/>
  <cols>
    <col min="1" max="1" width="46.42578125" customWidth="1"/>
    <col min="2" max="2" width="6.140625" customWidth="1"/>
    <col min="3" max="3" width="7.85546875" customWidth="1"/>
    <col min="4" max="4" width="10" customWidth="1"/>
    <col min="5" max="5" width="15.42578125" customWidth="1"/>
  </cols>
  <sheetData>
    <row r="1" spans="1:5" ht="18.75" customHeight="1" x14ac:dyDescent="0.25">
      <c r="A1" s="12" t="s">
        <v>158</v>
      </c>
    </row>
    <row r="2" spans="1:5" ht="12.75" customHeight="1" x14ac:dyDescent="0.25"/>
    <row r="3" spans="1:5" ht="29.25" customHeight="1" thickBot="1" x14ac:dyDescent="0.3">
      <c r="A3" s="5" t="s">
        <v>42</v>
      </c>
      <c r="B3" s="47" t="s">
        <v>35</v>
      </c>
      <c r="C3" s="48" t="s">
        <v>36</v>
      </c>
      <c r="D3" s="49" t="s">
        <v>50</v>
      </c>
      <c r="E3" s="47" t="s">
        <v>75</v>
      </c>
    </row>
    <row r="4" spans="1:5" ht="29.25" customHeight="1" x14ac:dyDescent="0.25">
      <c r="A4" s="6" t="s">
        <v>147</v>
      </c>
      <c r="B4" s="7" t="s">
        <v>37</v>
      </c>
      <c r="C4" s="8">
        <v>1</v>
      </c>
      <c r="D4" s="33"/>
      <c r="E4" s="34">
        <f>C4*D4</f>
        <v>0</v>
      </c>
    </row>
    <row r="5" spans="1:5" ht="29.25" customHeight="1" x14ac:dyDescent="0.25">
      <c r="A5" s="6" t="s">
        <v>100</v>
      </c>
      <c r="B5" s="10" t="s">
        <v>37</v>
      </c>
      <c r="C5" s="8">
        <v>1</v>
      </c>
      <c r="D5" s="35"/>
      <c r="E5" s="36">
        <f t="shared" ref="E5:E16" si="0">C5*D5</f>
        <v>0</v>
      </c>
    </row>
    <row r="6" spans="1:5" ht="29.25" customHeight="1" x14ac:dyDescent="0.25">
      <c r="A6" s="6" t="s">
        <v>145</v>
      </c>
      <c r="B6" s="10" t="s">
        <v>37</v>
      </c>
      <c r="C6" s="8">
        <v>1</v>
      </c>
      <c r="D6" s="35"/>
      <c r="E6" s="36">
        <f t="shared" si="0"/>
        <v>0</v>
      </c>
    </row>
    <row r="7" spans="1:5" ht="29.25" customHeight="1" x14ac:dyDescent="0.25">
      <c r="A7" s="6" t="s">
        <v>148</v>
      </c>
      <c r="B7" s="10" t="s">
        <v>37</v>
      </c>
      <c r="C7" s="8">
        <v>0</v>
      </c>
      <c r="D7" s="35"/>
      <c r="E7" s="36">
        <f t="shared" si="0"/>
        <v>0</v>
      </c>
    </row>
    <row r="8" spans="1:5" ht="29.25" customHeight="1" x14ac:dyDescent="0.25">
      <c r="A8" s="9" t="s">
        <v>38</v>
      </c>
      <c r="B8" s="10" t="s">
        <v>37</v>
      </c>
      <c r="C8" s="11">
        <v>2</v>
      </c>
      <c r="D8" s="35"/>
      <c r="E8" s="36">
        <f t="shared" si="0"/>
        <v>0</v>
      </c>
    </row>
    <row r="9" spans="1:5" ht="29.25" customHeight="1" x14ac:dyDescent="0.25">
      <c r="A9" s="39" t="s">
        <v>39</v>
      </c>
      <c r="B9" s="10" t="s">
        <v>37</v>
      </c>
      <c r="C9" s="10">
        <v>13</v>
      </c>
      <c r="D9" s="35"/>
      <c r="E9" s="36">
        <f t="shared" si="0"/>
        <v>0</v>
      </c>
    </row>
    <row r="10" spans="1:5" ht="29.25" customHeight="1" x14ac:dyDescent="0.25">
      <c r="A10" s="6" t="s">
        <v>40</v>
      </c>
      <c r="B10" s="10" t="s">
        <v>37</v>
      </c>
      <c r="C10" s="10">
        <v>13</v>
      </c>
      <c r="D10" s="35"/>
      <c r="E10" s="36">
        <f t="shared" si="0"/>
        <v>0</v>
      </c>
    </row>
    <row r="11" spans="1:5" ht="29.25" customHeight="1" x14ac:dyDescent="0.25">
      <c r="A11" s="6" t="s">
        <v>97</v>
      </c>
      <c r="B11" s="10" t="s">
        <v>37</v>
      </c>
      <c r="C11" s="10">
        <v>1</v>
      </c>
      <c r="D11" s="35"/>
      <c r="E11" s="36">
        <f t="shared" si="0"/>
        <v>0</v>
      </c>
    </row>
    <row r="12" spans="1:5" ht="29.25" customHeight="1" x14ac:dyDescent="0.25">
      <c r="A12" s="6" t="s">
        <v>98</v>
      </c>
      <c r="B12" s="10" t="s">
        <v>37</v>
      </c>
      <c r="C12" s="10">
        <v>4</v>
      </c>
      <c r="D12" s="35"/>
      <c r="E12" s="36">
        <f t="shared" si="0"/>
        <v>0</v>
      </c>
    </row>
    <row r="13" spans="1:5" ht="29.25" customHeight="1" x14ac:dyDescent="0.25">
      <c r="A13" s="6" t="s">
        <v>99</v>
      </c>
      <c r="B13" s="10" t="s">
        <v>37</v>
      </c>
      <c r="C13" s="10">
        <v>2</v>
      </c>
      <c r="D13" s="35"/>
      <c r="E13" s="36">
        <f t="shared" si="0"/>
        <v>0</v>
      </c>
    </row>
    <row r="14" spans="1:5" ht="29.25" customHeight="1" x14ac:dyDescent="0.25">
      <c r="A14" s="6" t="s">
        <v>74</v>
      </c>
      <c r="B14" s="10" t="s">
        <v>41</v>
      </c>
      <c r="C14" s="11">
        <f>(35+18+10+15+10+15+40+60)*1.4</f>
        <v>284.2</v>
      </c>
      <c r="D14" s="35"/>
      <c r="E14" s="36">
        <f t="shared" si="0"/>
        <v>0</v>
      </c>
    </row>
    <row r="15" spans="1:5" ht="29.25" customHeight="1" x14ac:dyDescent="0.25">
      <c r="A15" s="6" t="s">
        <v>146</v>
      </c>
      <c r="B15" s="10" t="s">
        <v>64</v>
      </c>
      <c r="C15" s="11">
        <v>1</v>
      </c>
      <c r="D15" s="35"/>
      <c r="E15" s="36">
        <f t="shared" si="0"/>
        <v>0</v>
      </c>
    </row>
    <row r="16" spans="1:5" ht="29.25" customHeight="1" x14ac:dyDescent="0.25">
      <c r="A16" s="6" t="s">
        <v>84</v>
      </c>
      <c r="B16" s="38" t="s">
        <v>51</v>
      </c>
      <c r="C16" s="38">
        <v>45</v>
      </c>
      <c r="D16" s="36"/>
      <c r="E16" s="36">
        <f t="shared" si="0"/>
        <v>0</v>
      </c>
    </row>
    <row r="17" spans="1:5" ht="17.25" customHeight="1" x14ac:dyDescent="0.25"/>
    <row r="18" spans="1:5" s="4" customFormat="1" ht="15.75" x14ac:dyDescent="0.25">
      <c r="A18" s="37" t="s">
        <v>134</v>
      </c>
      <c r="E18" s="4">
        <f>SUM(E4:E17)</f>
        <v>0</v>
      </c>
    </row>
    <row r="20" spans="1:5" ht="19.5" customHeight="1" x14ac:dyDescent="0.25"/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F13" sqref="F13"/>
    </sheetView>
  </sheetViews>
  <sheetFormatPr defaultRowHeight="15" x14ac:dyDescent="0.25"/>
  <cols>
    <col min="1" max="1" width="38.42578125" customWidth="1"/>
    <col min="2" max="2" width="4.85546875" customWidth="1"/>
    <col min="3" max="3" width="9.140625" style="2"/>
    <col min="5" max="5" width="12" customWidth="1"/>
  </cols>
  <sheetData>
    <row r="1" spans="1:5" ht="17.25" customHeight="1" x14ac:dyDescent="0.25">
      <c r="A1" s="13" t="s">
        <v>159</v>
      </c>
    </row>
    <row r="2" spans="1:5" ht="8.25" customHeight="1" x14ac:dyDescent="0.25">
      <c r="A2" s="13"/>
    </row>
    <row r="3" spans="1:5" x14ac:dyDescent="0.25">
      <c r="A3" s="19" t="s">
        <v>43</v>
      </c>
      <c r="B3" s="46" t="s">
        <v>35</v>
      </c>
      <c r="C3" s="46" t="s">
        <v>36</v>
      </c>
      <c r="D3" s="52" t="s">
        <v>56</v>
      </c>
      <c r="E3" s="52" t="s">
        <v>67</v>
      </c>
    </row>
    <row r="4" spans="1:5" x14ac:dyDescent="0.25">
      <c r="A4" s="17" t="s">
        <v>70</v>
      </c>
      <c r="B4" s="51" t="s">
        <v>64</v>
      </c>
      <c r="C4" s="51">
        <v>1</v>
      </c>
      <c r="D4" s="42"/>
      <c r="E4" s="42">
        <f>C4*D4</f>
        <v>0</v>
      </c>
    </row>
    <row r="5" spans="1:5" x14ac:dyDescent="0.25">
      <c r="A5" s="17" t="s">
        <v>81</v>
      </c>
      <c r="B5" s="51" t="s">
        <v>37</v>
      </c>
      <c r="C5" s="51">
        <v>1</v>
      </c>
      <c r="D5" s="42"/>
      <c r="E5" s="42">
        <f t="shared" ref="E5:E13" si="0">C5*D5</f>
        <v>0</v>
      </c>
    </row>
    <row r="6" spans="1:5" x14ac:dyDescent="0.25">
      <c r="A6" s="17" t="s">
        <v>82</v>
      </c>
      <c r="B6" s="51" t="s">
        <v>37</v>
      </c>
      <c r="C6" s="51">
        <v>1</v>
      </c>
      <c r="D6" s="42"/>
      <c r="E6" s="42">
        <f t="shared" si="0"/>
        <v>0</v>
      </c>
    </row>
    <row r="7" spans="1:5" x14ac:dyDescent="0.25">
      <c r="A7" s="17" t="s">
        <v>71</v>
      </c>
      <c r="B7" s="51" t="s">
        <v>41</v>
      </c>
      <c r="C7" s="51">
        <f>(17+13+10+8+10+17+18+5+10+20)*1.25</f>
        <v>160</v>
      </c>
      <c r="D7" s="42"/>
      <c r="E7" s="42">
        <f t="shared" si="0"/>
        <v>0</v>
      </c>
    </row>
    <row r="8" spans="1:5" x14ac:dyDescent="0.25">
      <c r="A8" s="17" t="s">
        <v>72</v>
      </c>
      <c r="B8" s="51" t="s">
        <v>37</v>
      </c>
      <c r="C8" s="51">
        <v>2</v>
      </c>
      <c r="D8" s="42"/>
      <c r="E8" s="42">
        <f t="shared" si="0"/>
        <v>0</v>
      </c>
    </row>
    <row r="9" spans="1:5" x14ac:dyDescent="0.25">
      <c r="A9" s="17" t="s">
        <v>73</v>
      </c>
      <c r="B9" s="51" t="s">
        <v>37</v>
      </c>
      <c r="C9" s="51">
        <v>1</v>
      </c>
      <c r="D9" s="42"/>
      <c r="E9" s="42">
        <f t="shared" si="0"/>
        <v>0</v>
      </c>
    </row>
    <row r="10" spans="1:5" x14ac:dyDescent="0.25">
      <c r="A10" s="17" t="s">
        <v>68</v>
      </c>
      <c r="B10" s="51" t="s">
        <v>37</v>
      </c>
      <c r="C10" s="51">
        <v>1</v>
      </c>
      <c r="D10" s="42"/>
      <c r="E10" s="42">
        <f t="shared" si="0"/>
        <v>0</v>
      </c>
    </row>
    <row r="11" spans="1:5" ht="9" customHeight="1" x14ac:dyDescent="0.25">
      <c r="A11" s="17"/>
      <c r="B11" s="51"/>
      <c r="C11" s="51"/>
      <c r="D11" s="42"/>
      <c r="E11" s="42"/>
    </row>
    <row r="12" spans="1:5" x14ac:dyDescent="0.25">
      <c r="A12" s="17" t="s">
        <v>84</v>
      </c>
      <c r="B12" s="51" t="s">
        <v>64</v>
      </c>
      <c r="C12" s="51">
        <v>1</v>
      </c>
      <c r="D12" s="42"/>
      <c r="E12" s="42">
        <f t="shared" si="0"/>
        <v>0</v>
      </c>
    </row>
    <row r="13" spans="1:5" x14ac:dyDescent="0.25">
      <c r="A13" s="17" t="s">
        <v>101</v>
      </c>
      <c r="B13" s="51" t="s">
        <v>96</v>
      </c>
      <c r="C13" s="51">
        <v>10</v>
      </c>
      <c r="D13" s="42"/>
      <c r="E13" s="42">
        <f t="shared" si="0"/>
        <v>0</v>
      </c>
    </row>
    <row r="15" spans="1:5" s="12" customFormat="1" x14ac:dyDescent="0.25">
      <c r="A15" s="12" t="s">
        <v>134</v>
      </c>
      <c r="C15" s="15"/>
      <c r="E15" s="12">
        <f>SUM(E4:E13)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workbookViewId="0">
      <selection activeCell="D4" sqref="D4:D16"/>
    </sheetView>
  </sheetViews>
  <sheetFormatPr defaultRowHeight="15" x14ac:dyDescent="0.25"/>
  <cols>
    <col min="1" max="1" width="48.85546875" customWidth="1"/>
    <col min="2" max="2" width="4.5703125" customWidth="1"/>
    <col min="3" max="3" width="9.140625" style="2"/>
    <col min="5" max="5" width="13.140625" customWidth="1"/>
  </cols>
  <sheetData>
    <row r="1" spans="1:5" ht="17.25" customHeight="1" x14ac:dyDescent="0.25">
      <c r="A1" s="13" t="s">
        <v>160</v>
      </c>
    </row>
    <row r="2" spans="1:5" ht="8.25" customHeight="1" x14ac:dyDescent="0.25">
      <c r="A2" s="13"/>
    </row>
    <row r="3" spans="1:5" x14ac:dyDescent="0.25">
      <c r="A3" s="19" t="s">
        <v>43</v>
      </c>
      <c r="B3" s="50" t="s">
        <v>35</v>
      </c>
      <c r="C3" s="46" t="s">
        <v>36</v>
      </c>
      <c r="D3" s="18" t="s">
        <v>56</v>
      </c>
      <c r="E3" s="52" t="s">
        <v>67</v>
      </c>
    </row>
    <row r="4" spans="1:5" x14ac:dyDescent="0.25">
      <c r="A4" s="17" t="s">
        <v>60</v>
      </c>
      <c r="B4" s="42" t="s">
        <v>41</v>
      </c>
      <c r="C4" s="51">
        <v>60</v>
      </c>
      <c r="D4" s="17"/>
      <c r="E4" s="42">
        <f>C4*D4</f>
        <v>0</v>
      </c>
    </row>
    <row r="5" spans="1:5" x14ac:dyDescent="0.25">
      <c r="A5" s="17" t="s">
        <v>65</v>
      </c>
      <c r="B5" s="42" t="s">
        <v>41</v>
      </c>
      <c r="C5" s="51">
        <v>10</v>
      </c>
      <c r="D5" s="17"/>
      <c r="E5" s="42">
        <f t="shared" ref="E5:E15" si="0">C5*D5</f>
        <v>0</v>
      </c>
    </row>
    <row r="6" spans="1:5" x14ac:dyDescent="0.25">
      <c r="A6" s="17" t="s">
        <v>66</v>
      </c>
      <c r="B6" s="42" t="s">
        <v>41</v>
      </c>
      <c r="C6" s="51">
        <v>15</v>
      </c>
      <c r="D6" s="17"/>
      <c r="E6" s="42">
        <f t="shared" si="0"/>
        <v>0</v>
      </c>
    </row>
    <row r="7" spans="1:5" x14ac:dyDescent="0.25">
      <c r="A7" s="17" t="s">
        <v>68</v>
      </c>
      <c r="B7" s="42" t="s">
        <v>37</v>
      </c>
      <c r="C7" s="51">
        <v>1</v>
      </c>
      <c r="D7" s="17"/>
      <c r="E7" s="42">
        <f t="shared" si="0"/>
        <v>0</v>
      </c>
    </row>
    <row r="8" spans="1:5" x14ac:dyDescent="0.25">
      <c r="A8" s="17" t="s">
        <v>62</v>
      </c>
      <c r="B8" s="42" t="s">
        <v>64</v>
      </c>
      <c r="C8" s="51">
        <v>1</v>
      </c>
      <c r="D8" s="17"/>
      <c r="E8" s="42">
        <f t="shared" si="0"/>
        <v>0</v>
      </c>
    </row>
    <row r="9" spans="1:5" x14ac:dyDescent="0.25">
      <c r="A9" s="17" t="s">
        <v>63</v>
      </c>
      <c r="B9" s="42" t="s">
        <v>64</v>
      </c>
      <c r="C9" s="51">
        <v>1</v>
      </c>
      <c r="D9" s="17"/>
      <c r="E9" s="42">
        <f t="shared" si="0"/>
        <v>0</v>
      </c>
    </row>
    <row r="10" spans="1:5" x14ac:dyDescent="0.25">
      <c r="A10" s="17" t="s">
        <v>69</v>
      </c>
      <c r="B10" s="42" t="s">
        <v>64</v>
      </c>
      <c r="C10" s="51">
        <v>1</v>
      </c>
      <c r="D10" s="17"/>
      <c r="E10" s="42">
        <f t="shared" si="0"/>
        <v>0</v>
      </c>
    </row>
    <row r="11" spans="1:5" x14ac:dyDescent="0.25">
      <c r="A11" s="17" t="s">
        <v>76</v>
      </c>
      <c r="B11" s="42" t="s">
        <v>37</v>
      </c>
      <c r="C11" s="51">
        <v>4</v>
      </c>
      <c r="D11" s="17"/>
      <c r="E11" s="42">
        <f t="shared" si="0"/>
        <v>0</v>
      </c>
    </row>
    <row r="12" spans="1:5" x14ac:dyDescent="0.25">
      <c r="A12" s="17" t="s">
        <v>77</v>
      </c>
      <c r="B12" s="42" t="s">
        <v>37</v>
      </c>
      <c r="C12" s="51">
        <v>1</v>
      </c>
      <c r="D12" s="17"/>
      <c r="E12" s="42">
        <f t="shared" si="0"/>
        <v>0</v>
      </c>
    </row>
    <row r="13" spans="1:5" x14ac:dyDescent="0.25">
      <c r="A13" s="17" t="s">
        <v>78</v>
      </c>
      <c r="B13" s="42" t="s">
        <v>37</v>
      </c>
      <c r="C13" s="51">
        <v>2</v>
      </c>
      <c r="D13" s="17"/>
      <c r="E13" s="42">
        <f t="shared" si="0"/>
        <v>0</v>
      </c>
    </row>
    <row r="14" spans="1:5" ht="30.75" customHeight="1" x14ac:dyDescent="0.25">
      <c r="A14" s="53" t="s">
        <v>79</v>
      </c>
      <c r="B14" s="42" t="s">
        <v>37</v>
      </c>
      <c r="C14" s="51">
        <v>1</v>
      </c>
      <c r="D14" s="17"/>
      <c r="E14" s="42">
        <f t="shared" si="0"/>
        <v>0</v>
      </c>
    </row>
    <row r="15" spans="1:5" x14ac:dyDescent="0.25">
      <c r="A15" s="17" t="s">
        <v>84</v>
      </c>
      <c r="B15" s="42" t="s">
        <v>51</v>
      </c>
      <c r="C15" s="51">
        <v>24</v>
      </c>
      <c r="D15" s="17"/>
      <c r="E15" s="42">
        <f t="shared" si="0"/>
        <v>0</v>
      </c>
    </row>
    <row r="17" spans="1:5" s="12" customFormat="1" x14ac:dyDescent="0.25">
      <c r="A17" s="12" t="s">
        <v>52</v>
      </c>
      <c r="C17" s="15"/>
      <c r="E17" s="12">
        <f>SUM(E4:E16)</f>
        <v>0</v>
      </c>
    </row>
    <row r="19" spans="1:5" x14ac:dyDescent="0.25">
      <c r="A19" t="s">
        <v>61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workbookViewId="0">
      <selection activeCell="D4" sqref="D4:D13"/>
    </sheetView>
  </sheetViews>
  <sheetFormatPr defaultRowHeight="15" x14ac:dyDescent="0.25"/>
  <cols>
    <col min="1" max="1" width="54" customWidth="1"/>
    <col min="2" max="2" width="5.140625" customWidth="1"/>
    <col min="3" max="3" width="9.5703125" customWidth="1"/>
    <col min="5" max="5" width="15.140625" customWidth="1"/>
  </cols>
  <sheetData>
    <row r="1" spans="1:5" x14ac:dyDescent="0.25">
      <c r="A1" s="13" t="s">
        <v>161</v>
      </c>
    </row>
    <row r="2" spans="1:5" ht="11.25" customHeight="1" x14ac:dyDescent="0.25">
      <c r="A2" s="13"/>
    </row>
    <row r="3" spans="1:5" x14ac:dyDescent="0.25">
      <c r="A3" s="19" t="s">
        <v>43</v>
      </c>
      <c r="B3" s="50" t="s">
        <v>35</v>
      </c>
      <c r="C3" s="50" t="s">
        <v>36</v>
      </c>
      <c r="D3" s="52" t="s">
        <v>56</v>
      </c>
      <c r="E3" s="52" t="s">
        <v>75</v>
      </c>
    </row>
    <row r="4" spans="1:5" ht="15" customHeight="1" x14ac:dyDescent="0.25">
      <c r="A4" s="53" t="s">
        <v>59</v>
      </c>
      <c r="B4" s="51" t="s">
        <v>37</v>
      </c>
      <c r="C4" s="51">
        <v>1</v>
      </c>
      <c r="D4" s="42"/>
      <c r="E4" s="42">
        <f>C4*D4</f>
        <v>0</v>
      </c>
    </row>
    <row r="5" spans="1:5" ht="15" customHeight="1" x14ac:dyDescent="0.25">
      <c r="A5" s="53" t="s">
        <v>57</v>
      </c>
      <c r="B5" s="51" t="s">
        <v>37</v>
      </c>
      <c r="C5" s="51">
        <v>2</v>
      </c>
      <c r="D5" s="42"/>
      <c r="E5" s="42">
        <f t="shared" ref="E5:E13" si="0">C5*D5</f>
        <v>0</v>
      </c>
    </row>
    <row r="6" spans="1:5" ht="15" customHeight="1" x14ac:dyDescent="0.25">
      <c r="A6" s="53" t="s">
        <v>80</v>
      </c>
      <c r="B6" s="51" t="s">
        <v>37</v>
      </c>
      <c r="C6" s="51">
        <v>2</v>
      </c>
      <c r="D6" s="42"/>
      <c r="E6" s="42">
        <f t="shared" si="0"/>
        <v>0</v>
      </c>
    </row>
    <row r="7" spans="1:5" ht="15" customHeight="1" x14ac:dyDescent="0.25">
      <c r="A7" s="54" t="s">
        <v>58</v>
      </c>
      <c r="B7" s="51" t="s">
        <v>37</v>
      </c>
      <c r="C7" s="51">
        <v>1</v>
      </c>
      <c r="D7" s="42"/>
      <c r="E7" s="42">
        <f t="shared" si="0"/>
        <v>0</v>
      </c>
    </row>
    <row r="8" spans="1:5" ht="15" customHeight="1" x14ac:dyDescent="0.25">
      <c r="A8" s="53" t="s">
        <v>44</v>
      </c>
      <c r="B8" s="51" t="s">
        <v>64</v>
      </c>
      <c r="C8" s="51">
        <v>1</v>
      </c>
      <c r="D8" s="42"/>
      <c r="E8" s="42">
        <f t="shared" si="0"/>
        <v>0</v>
      </c>
    </row>
    <row r="9" spans="1:5" ht="15" customHeight="1" x14ac:dyDescent="0.25">
      <c r="A9" s="53" t="s">
        <v>45</v>
      </c>
      <c r="B9" s="51" t="s">
        <v>41</v>
      </c>
      <c r="C9" s="51">
        <f>20+17*20</f>
        <v>360</v>
      </c>
      <c r="D9" s="42"/>
      <c r="E9" s="42">
        <f t="shared" si="0"/>
        <v>0</v>
      </c>
    </row>
    <row r="10" spans="1:5" ht="15" customHeight="1" x14ac:dyDescent="0.25">
      <c r="A10" s="53" t="s">
        <v>46</v>
      </c>
      <c r="B10" s="51" t="s">
        <v>37</v>
      </c>
      <c r="C10" s="51">
        <v>20</v>
      </c>
      <c r="D10" s="42"/>
      <c r="E10" s="42">
        <f t="shared" si="0"/>
        <v>0</v>
      </c>
    </row>
    <row r="11" spans="1:5" ht="15" customHeight="1" x14ac:dyDescent="0.25">
      <c r="A11" s="53" t="s">
        <v>47</v>
      </c>
      <c r="B11" s="51" t="s">
        <v>37</v>
      </c>
      <c r="C11" s="51">
        <v>10</v>
      </c>
      <c r="D11" s="42"/>
      <c r="E11" s="42">
        <f t="shared" si="0"/>
        <v>0</v>
      </c>
    </row>
    <row r="12" spans="1:5" ht="15" customHeight="1" x14ac:dyDescent="0.25">
      <c r="A12" s="53" t="s">
        <v>48</v>
      </c>
      <c r="B12" s="51" t="s">
        <v>37</v>
      </c>
      <c r="C12" s="51">
        <v>14</v>
      </c>
      <c r="D12" s="42"/>
      <c r="E12" s="42">
        <f t="shared" si="0"/>
        <v>0</v>
      </c>
    </row>
    <row r="13" spans="1:5" ht="15" customHeight="1" x14ac:dyDescent="0.25">
      <c r="A13" s="53" t="s">
        <v>84</v>
      </c>
      <c r="B13" s="51" t="s">
        <v>51</v>
      </c>
      <c r="C13" s="51">
        <v>40</v>
      </c>
      <c r="D13" s="42"/>
      <c r="E13" s="42">
        <f t="shared" si="0"/>
        <v>0</v>
      </c>
    </row>
    <row r="14" spans="1:5" ht="15" customHeight="1" x14ac:dyDescent="0.25">
      <c r="A14" s="14"/>
      <c r="B14" s="2"/>
      <c r="C14" s="2"/>
    </row>
    <row r="15" spans="1:5" s="12" customFormat="1" ht="15" customHeight="1" x14ac:dyDescent="0.25">
      <c r="A15" s="32" t="s">
        <v>134</v>
      </c>
      <c r="B15" s="15"/>
      <c r="C15" s="15"/>
      <c r="E15" s="12">
        <f>SUM(E4:E14)</f>
        <v>0</v>
      </c>
    </row>
    <row r="17" spans="1:1" x14ac:dyDescent="0.25">
      <c r="A17" t="s">
        <v>49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"/>
  <sheetViews>
    <sheetView tabSelected="1" workbookViewId="0">
      <selection activeCell="D4" sqref="D4"/>
    </sheetView>
  </sheetViews>
  <sheetFormatPr defaultRowHeight="15" x14ac:dyDescent="0.25"/>
  <cols>
    <col min="1" max="1" width="55.42578125" customWidth="1"/>
    <col min="2" max="2" width="5.42578125" style="2" customWidth="1"/>
    <col min="3" max="3" width="9.140625" style="2"/>
    <col min="4" max="4" width="9.140625" customWidth="1"/>
  </cols>
  <sheetData>
    <row r="1" spans="1:4" ht="17.25" customHeight="1" x14ac:dyDescent="0.25">
      <c r="A1" s="13" t="s">
        <v>162</v>
      </c>
    </row>
    <row r="2" spans="1:4" ht="8.25" customHeight="1" x14ac:dyDescent="0.25">
      <c r="A2" s="13"/>
    </row>
    <row r="3" spans="1:4" s="14" customFormat="1" ht="27.75" customHeight="1" x14ac:dyDescent="0.25">
      <c r="A3" s="55" t="s">
        <v>43</v>
      </c>
      <c r="B3" s="56" t="s">
        <v>35</v>
      </c>
      <c r="C3" s="56" t="s">
        <v>36</v>
      </c>
      <c r="D3" s="57" t="s">
        <v>55</v>
      </c>
    </row>
    <row r="4" spans="1:4" x14ac:dyDescent="0.25">
      <c r="A4" s="17" t="s">
        <v>8</v>
      </c>
      <c r="B4" s="51" t="s">
        <v>51</v>
      </c>
      <c r="C4" s="51">
        <v>14</v>
      </c>
      <c r="D4" s="42"/>
    </row>
    <row r="5" spans="1:4" x14ac:dyDescent="0.25">
      <c r="A5" s="17" t="s">
        <v>102</v>
      </c>
      <c r="B5" s="51" t="s">
        <v>51</v>
      </c>
      <c r="C5" s="51">
        <v>12</v>
      </c>
      <c r="D5" s="42"/>
    </row>
    <row r="6" spans="1:4" x14ac:dyDescent="0.25">
      <c r="A6" s="17" t="s">
        <v>9</v>
      </c>
      <c r="B6" s="51" t="s">
        <v>37</v>
      </c>
      <c r="C6" s="51">
        <v>1</v>
      </c>
      <c r="D6" s="42"/>
    </row>
    <row r="7" spans="1:4" x14ac:dyDescent="0.25">
      <c r="A7" s="17" t="s">
        <v>54</v>
      </c>
      <c r="B7" s="51" t="s">
        <v>37</v>
      </c>
      <c r="C7" s="51">
        <v>1</v>
      </c>
      <c r="D7" s="42"/>
    </row>
    <row r="8" spans="1:4" x14ac:dyDescent="0.25">
      <c r="A8" s="17" t="s">
        <v>53</v>
      </c>
      <c r="B8" s="51" t="s">
        <v>51</v>
      </c>
      <c r="C8" s="51">
        <v>25</v>
      </c>
      <c r="D8" s="42"/>
    </row>
    <row r="10" spans="1:4" s="12" customFormat="1" x14ac:dyDescent="0.25">
      <c r="A10" s="12" t="s">
        <v>52</v>
      </c>
      <c r="B10" s="15"/>
      <c r="C10" s="15"/>
      <c r="D10" s="12">
        <f>SUM(D4:D9)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Dělení rozpočtu</vt:lpstr>
      <vt:lpstr>1. silnoproud</vt:lpstr>
      <vt:lpstr>2. R2, R-SV</vt:lpstr>
      <vt:lpstr>3. osvětlení</vt:lpstr>
      <vt:lpstr>4. EZS</vt:lpstr>
      <vt:lpstr>5. CCTV</vt:lpstr>
      <vt:lpstr>6. ozvučení</vt:lpstr>
      <vt:lpstr>7. PC</vt:lpstr>
      <vt:lpstr>8. ostatní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Kopečný Martin</cp:lastModifiedBy>
  <dcterms:created xsi:type="dcterms:W3CDTF">2020-06-09T18:53:39Z</dcterms:created>
  <dcterms:modified xsi:type="dcterms:W3CDTF">2020-08-24T09:08:23Z</dcterms:modified>
</cp:coreProperties>
</file>