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 AKCE\! NAVLÁČIL\! AKCE\2.10 ZŠ Rajhradice - tělocvična\! HOTOVÉ\VV - FINAL 4\"/>
    </mc:Choice>
  </mc:AlternateContent>
  <xr:revisionPtr revIDLastSave="0" documentId="13_ncr:1_{CFBD5CCA-C829-45B3-834A-10755CB236E0}" xr6:coauthVersionLast="46" xr6:coauthVersionMax="46" xr10:uidLastSave="{00000000-0000-0000-0000-000000000000}"/>
  <bookViews>
    <workbookView xWindow="10080" yWindow="6000" windowWidth="43200" windowHeight="23985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2 1 Pol" sheetId="12" r:id="rId4"/>
    <sheet name="SO 02 1 P1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02 1 P1'!$1:$7</definedName>
    <definedName name="_xlnm.Print_Titles" localSheetId="3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02 1 P1'!$A$1:$X$714</definedName>
    <definedName name="_xlnm.Print_Area" localSheetId="3">'SO 02 1 Pol'!$A$1:$X$34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644" i="13" l="1"/>
  <c r="F686" i="13"/>
  <c r="F684" i="13"/>
  <c r="F683" i="13" l="1"/>
  <c r="F681" i="13"/>
  <c r="E415" i="13"/>
  <c r="F397" i="13"/>
  <c r="F395" i="13" l="1"/>
  <c r="E614" i="13" l="1"/>
  <c r="E622" i="13"/>
  <c r="E472" i="13"/>
  <c r="BA144" i="13" l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7" i="13"/>
  <c r="M37" i="13" s="1"/>
  <c r="I37" i="13"/>
  <c r="K37" i="13"/>
  <c r="O37" i="13"/>
  <c r="Q37" i="13"/>
  <c r="V37" i="13"/>
  <c r="G40" i="13"/>
  <c r="M40" i="13" s="1"/>
  <c r="I40" i="13"/>
  <c r="I39" i="13" s="1"/>
  <c r="K40" i="13"/>
  <c r="K39" i="13" s="1"/>
  <c r="O40" i="13"/>
  <c r="O39" i="13" s="1"/>
  <c r="Q40" i="13"/>
  <c r="Q39" i="13" s="1"/>
  <c r="V40" i="13"/>
  <c r="V39" i="13" s="1"/>
  <c r="G42" i="13"/>
  <c r="I42" i="13"/>
  <c r="K42" i="13"/>
  <c r="M42" i="13"/>
  <c r="O42" i="13"/>
  <c r="Q42" i="13"/>
  <c r="V42" i="13"/>
  <c r="G44" i="13"/>
  <c r="I44" i="13"/>
  <c r="K44" i="13"/>
  <c r="M44" i="13"/>
  <c r="O44" i="13"/>
  <c r="Q44" i="13"/>
  <c r="V44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5" i="13"/>
  <c r="I65" i="13"/>
  <c r="I64" i="13" s="1"/>
  <c r="K65" i="13"/>
  <c r="K64" i="13" s="1"/>
  <c r="O65" i="13"/>
  <c r="Q65" i="13"/>
  <c r="Q64" i="13" s="1"/>
  <c r="V65" i="13"/>
  <c r="V64" i="13" s="1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O64" i="13" s="1"/>
  <c r="Q76" i="13"/>
  <c r="V76" i="13"/>
  <c r="G84" i="13"/>
  <c r="M84" i="13" s="1"/>
  <c r="I84" i="13"/>
  <c r="K84" i="13"/>
  <c r="O84" i="13"/>
  <c r="Q84" i="13"/>
  <c r="V84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3" i="13"/>
  <c r="M123" i="13" s="1"/>
  <c r="I123" i="13"/>
  <c r="K123" i="13"/>
  <c r="O123" i="13"/>
  <c r="Q123" i="13"/>
  <c r="V123" i="13"/>
  <c r="G127" i="13"/>
  <c r="I127" i="13"/>
  <c r="K127" i="13"/>
  <c r="M127" i="13"/>
  <c r="O127" i="13"/>
  <c r="Q127" i="13"/>
  <c r="V127" i="13"/>
  <c r="G128" i="13"/>
  <c r="I128" i="13"/>
  <c r="K128" i="13"/>
  <c r="M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42" i="13"/>
  <c r="I142" i="13"/>
  <c r="K142" i="13"/>
  <c r="M142" i="13"/>
  <c r="O142" i="13"/>
  <c r="Q142" i="13"/>
  <c r="V142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3" i="13"/>
  <c r="I153" i="13"/>
  <c r="I152" i="13" s="1"/>
  <c r="K153" i="13"/>
  <c r="K152" i="13" s="1"/>
  <c r="O153" i="13"/>
  <c r="Q153" i="13"/>
  <c r="Q152" i="13" s="1"/>
  <c r="V153" i="13"/>
  <c r="V152" i="13" s="1"/>
  <c r="G155" i="13"/>
  <c r="M155" i="13" s="1"/>
  <c r="I155" i="13"/>
  <c r="K155" i="13"/>
  <c r="O155" i="13"/>
  <c r="Q155" i="13"/>
  <c r="V155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O152" i="13" s="1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5" i="13"/>
  <c r="M165" i="13" s="1"/>
  <c r="I165" i="13"/>
  <c r="K165" i="13"/>
  <c r="O165" i="13"/>
  <c r="Q165" i="13"/>
  <c r="V165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3" i="13"/>
  <c r="M173" i="13" s="1"/>
  <c r="I173" i="13"/>
  <c r="K173" i="13"/>
  <c r="O173" i="13"/>
  <c r="Q173" i="13"/>
  <c r="V173" i="13"/>
  <c r="G179" i="13"/>
  <c r="M179" i="13" s="1"/>
  <c r="I179" i="13"/>
  <c r="K179" i="13"/>
  <c r="O179" i="13"/>
  <c r="Q179" i="13"/>
  <c r="V179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8" i="13"/>
  <c r="M188" i="13" s="1"/>
  <c r="I188" i="13"/>
  <c r="I187" i="13" s="1"/>
  <c r="K188" i="13"/>
  <c r="K187" i="13" s="1"/>
  <c r="O188" i="13"/>
  <c r="O187" i="13" s="1"/>
  <c r="Q188" i="13"/>
  <c r="V188" i="13"/>
  <c r="V187" i="13" s="1"/>
  <c r="G191" i="13"/>
  <c r="M191" i="13" s="1"/>
  <c r="I191" i="13"/>
  <c r="K191" i="13"/>
  <c r="O191" i="13"/>
  <c r="Q191" i="13"/>
  <c r="V191" i="13"/>
  <c r="G192" i="13"/>
  <c r="G187" i="13" s="1"/>
  <c r="I54" i="1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9" i="13"/>
  <c r="M199" i="13" s="1"/>
  <c r="I199" i="13"/>
  <c r="K199" i="13"/>
  <c r="O199" i="13"/>
  <c r="Q199" i="13"/>
  <c r="Q187" i="13" s="1"/>
  <c r="V199" i="13"/>
  <c r="G212" i="13"/>
  <c r="M212" i="13" s="1"/>
  <c r="I212" i="13"/>
  <c r="K212" i="13"/>
  <c r="O212" i="13"/>
  <c r="Q212" i="13"/>
  <c r="V212" i="13"/>
  <c r="G218" i="13"/>
  <c r="M218" i="13" s="1"/>
  <c r="I218" i="13"/>
  <c r="K218" i="13"/>
  <c r="O218" i="13"/>
  <c r="Q218" i="13"/>
  <c r="V218" i="13"/>
  <c r="G220" i="13"/>
  <c r="M220" i="13" s="1"/>
  <c r="I220" i="13"/>
  <c r="I219" i="13" s="1"/>
  <c r="K220" i="13"/>
  <c r="K219" i="13" s="1"/>
  <c r="O220" i="13"/>
  <c r="O219" i="13" s="1"/>
  <c r="Q220" i="13"/>
  <c r="V220" i="13"/>
  <c r="V219" i="13" s="1"/>
  <c r="G223" i="13"/>
  <c r="M223" i="13" s="1"/>
  <c r="I223" i="13"/>
  <c r="K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I227" i="13"/>
  <c r="K227" i="13"/>
  <c r="M227" i="13"/>
  <c r="O227" i="13"/>
  <c r="Q227" i="13"/>
  <c r="V227" i="13"/>
  <c r="G229" i="13"/>
  <c r="M229" i="13" s="1"/>
  <c r="I229" i="13"/>
  <c r="K229" i="13"/>
  <c r="O229" i="13"/>
  <c r="Q229" i="13"/>
  <c r="Q219" i="13" s="1"/>
  <c r="V229" i="13"/>
  <c r="G234" i="13"/>
  <c r="M234" i="13" s="1"/>
  <c r="I234" i="13"/>
  <c r="K234" i="13"/>
  <c r="O234" i="13"/>
  <c r="Q234" i="13"/>
  <c r="V234" i="13"/>
  <c r="G240" i="13"/>
  <c r="G239" i="13" s="1"/>
  <c r="I240" i="13"/>
  <c r="I239" i="13" s="1"/>
  <c r="K240" i="13"/>
  <c r="K239" i="13" s="1"/>
  <c r="O240" i="13"/>
  <c r="Q240" i="13"/>
  <c r="Q239" i="13" s="1"/>
  <c r="V240" i="13"/>
  <c r="V239" i="13" s="1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O239" i="13" s="1"/>
  <c r="Q246" i="13"/>
  <c r="V246" i="13"/>
  <c r="O248" i="13"/>
  <c r="G249" i="13"/>
  <c r="I249" i="13"/>
  <c r="I248" i="13" s="1"/>
  <c r="K249" i="13"/>
  <c r="K248" i="13" s="1"/>
  <c r="M249" i="13"/>
  <c r="O249" i="13"/>
  <c r="Q249" i="13"/>
  <c r="Q248" i="13" s="1"/>
  <c r="V249" i="13"/>
  <c r="V248" i="13" s="1"/>
  <c r="G250" i="13"/>
  <c r="M250" i="13" s="1"/>
  <c r="I250" i="13"/>
  <c r="K250" i="13"/>
  <c r="O250" i="13"/>
  <c r="Q250" i="13"/>
  <c r="V250" i="13"/>
  <c r="G251" i="13"/>
  <c r="G248" i="13" s="1"/>
  <c r="I57" i="1" s="1"/>
  <c r="I251" i="13"/>
  <c r="K251" i="13"/>
  <c r="M251" i="13"/>
  <c r="O251" i="13"/>
  <c r="Q251" i="13"/>
  <c r="V251" i="13"/>
  <c r="G253" i="13"/>
  <c r="M253" i="13" s="1"/>
  <c r="I253" i="13"/>
  <c r="I252" i="13" s="1"/>
  <c r="K253" i="13"/>
  <c r="K252" i="13" s="1"/>
  <c r="O253" i="13"/>
  <c r="Q253" i="13"/>
  <c r="Q252" i="13" s="1"/>
  <c r="V253" i="13"/>
  <c r="V252" i="13" s="1"/>
  <c r="G255" i="13"/>
  <c r="I255" i="13"/>
  <c r="K255" i="13"/>
  <c r="M255" i="13"/>
  <c r="O255" i="13"/>
  <c r="Q255" i="13"/>
  <c r="V255" i="13"/>
  <c r="G257" i="13"/>
  <c r="M257" i="13" s="1"/>
  <c r="I257" i="13"/>
  <c r="K257" i="13"/>
  <c r="O257" i="13"/>
  <c r="O252" i="13" s="1"/>
  <c r="Q257" i="13"/>
  <c r="V257" i="13"/>
  <c r="G258" i="13"/>
  <c r="M258" i="13" s="1"/>
  <c r="I258" i="13"/>
  <c r="K258" i="13"/>
  <c r="O258" i="13"/>
  <c r="Q258" i="13"/>
  <c r="V258" i="13"/>
  <c r="G260" i="13"/>
  <c r="I260" i="13"/>
  <c r="K260" i="13"/>
  <c r="M260" i="13"/>
  <c r="O260" i="13"/>
  <c r="Q260" i="13"/>
  <c r="V260" i="13"/>
  <c r="G262" i="13"/>
  <c r="I262" i="13"/>
  <c r="K262" i="13"/>
  <c r="M262" i="13"/>
  <c r="O262" i="13"/>
  <c r="Q262" i="13"/>
  <c r="V262" i="13"/>
  <c r="G264" i="13"/>
  <c r="I264" i="13"/>
  <c r="K264" i="13"/>
  <c r="M264" i="13"/>
  <c r="O264" i="13"/>
  <c r="Q264" i="13"/>
  <c r="V264" i="13"/>
  <c r="G265" i="13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M271" i="13" s="1"/>
  <c r="M270" i="13" s="1"/>
  <c r="I271" i="13"/>
  <c r="I270" i="13" s="1"/>
  <c r="K271" i="13"/>
  <c r="K270" i="13" s="1"/>
  <c r="O271" i="13"/>
  <c r="O270" i="13" s="1"/>
  <c r="Q271" i="13"/>
  <c r="Q270" i="13" s="1"/>
  <c r="V271" i="13"/>
  <c r="V270" i="13" s="1"/>
  <c r="G274" i="13"/>
  <c r="I274" i="13"/>
  <c r="K274" i="13"/>
  <c r="M274" i="13"/>
  <c r="O274" i="13"/>
  <c r="Q274" i="13"/>
  <c r="V274" i="13"/>
  <c r="V276" i="13"/>
  <c r="G277" i="13"/>
  <c r="I277" i="13"/>
  <c r="I276" i="13" s="1"/>
  <c r="K277" i="13"/>
  <c r="M277" i="13"/>
  <c r="O277" i="13"/>
  <c r="O276" i="13" s="1"/>
  <c r="Q277" i="13"/>
  <c r="Q276" i="13" s="1"/>
  <c r="V277" i="13"/>
  <c r="G279" i="13"/>
  <c r="M279" i="13" s="1"/>
  <c r="I279" i="13"/>
  <c r="K279" i="13"/>
  <c r="K276" i="13" s="1"/>
  <c r="O279" i="13"/>
  <c r="Q279" i="13"/>
  <c r="V279" i="13"/>
  <c r="G280" i="13"/>
  <c r="I280" i="13"/>
  <c r="K280" i="13"/>
  <c r="M280" i="13"/>
  <c r="O280" i="13"/>
  <c r="Q280" i="13"/>
  <c r="V280" i="13"/>
  <c r="G282" i="13"/>
  <c r="I282" i="13"/>
  <c r="K282" i="13"/>
  <c r="M282" i="13"/>
  <c r="O282" i="13"/>
  <c r="Q282" i="13"/>
  <c r="V282" i="13"/>
  <c r="G285" i="13"/>
  <c r="M285" i="13" s="1"/>
  <c r="M284" i="13" s="1"/>
  <c r="I285" i="13"/>
  <c r="I284" i="13" s="1"/>
  <c r="K285" i="13"/>
  <c r="K284" i="13" s="1"/>
  <c r="O285" i="13"/>
  <c r="O284" i="13" s="1"/>
  <c r="Q285" i="13"/>
  <c r="Q284" i="13" s="1"/>
  <c r="V285" i="13"/>
  <c r="V284" i="13" s="1"/>
  <c r="G287" i="13"/>
  <c r="I287" i="13"/>
  <c r="K287" i="13"/>
  <c r="M287" i="13"/>
  <c r="O287" i="13"/>
  <c r="Q287" i="13"/>
  <c r="V287" i="13"/>
  <c r="G288" i="13"/>
  <c r="I288" i="13"/>
  <c r="K288" i="13"/>
  <c r="M288" i="13"/>
  <c r="O288" i="13"/>
  <c r="Q288" i="13"/>
  <c r="V288" i="13"/>
  <c r="G297" i="13"/>
  <c r="M297" i="13" s="1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1" i="13"/>
  <c r="E304" i="13" s="1"/>
  <c r="G304" i="13" s="1"/>
  <c r="M304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O304" i="13"/>
  <c r="G306" i="13"/>
  <c r="I306" i="13"/>
  <c r="K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G315" i="13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M321" i="13" s="1"/>
  <c r="I321" i="13"/>
  <c r="K321" i="13"/>
  <c r="O321" i="13"/>
  <c r="Q321" i="13"/>
  <c r="V321" i="13"/>
  <c r="G323" i="13"/>
  <c r="M323" i="13" s="1"/>
  <c r="I323" i="13"/>
  <c r="K323" i="13"/>
  <c r="O323" i="13"/>
  <c r="Q323" i="13"/>
  <c r="V323" i="13"/>
  <c r="G327" i="13"/>
  <c r="I327" i="13"/>
  <c r="K327" i="13"/>
  <c r="M327" i="13"/>
  <c r="O327" i="13"/>
  <c r="Q327" i="13"/>
  <c r="V327" i="13"/>
  <c r="G329" i="13"/>
  <c r="M329" i="13" s="1"/>
  <c r="I329" i="13"/>
  <c r="K329" i="13"/>
  <c r="O329" i="13"/>
  <c r="Q329" i="13"/>
  <c r="V329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46" i="13"/>
  <c r="M346" i="13" s="1"/>
  <c r="I346" i="13"/>
  <c r="K346" i="13"/>
  <c r="O346" i="13"/>
  <c r="Q346" i="13"/>
  <c r="V346" i="13"/>
  <c r="G354" i="13"/>
  <c r="M354" i="13" s="1"/>
  <c r="I354" i="13"/>
  <c r="K354" i="13"/>
  <c r="O354" i="13"/>
  <c r="Q354" i="13"/>
  <c r="V354" i="13"/>
  <c r="G356" i="13"/>
  <c r="M356" i="13" s="1"/>
  <c r="I356" i="13"/>
  <c r="K356" i="13"/>
  <c r="O356" i="13"/>
  <c r="Q356" i="13"/>
  <c r="V356" i="13"/>
  <c r="G358" i="13"/>
  <c r="M358" i="13" s="1"/>
  <c r="I358" i="13"/>
  <c r="K358" i="13"/>
  <c r="O358" i="13"/>
  <c r="Q358" i="13"/>
  <c r="V358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67" i="13"/>
  <c r="M367" i="13" s="1"/>
  <c r="I367" i="13"/>
  <c r="K367" i="13"/>
  <c r="O367" i="13"/>
  <c r="Q367" i="13"/>
  <c r="V367" i="13"/>
  <c r="G387" i="13"/>
  <c r="I387" i="13"/>
  <c r="K387" i="13"/>
  <c r="O387" i="13"/>
  <c r="Q387" i="13"/>
  <c r="V387" i="13"/>
  <c r="G389" i="13"/>
  <c r="M389" i="13" s="1"/>
  <c r="I389" i="13"/>
  <c r="K389" i="13"/>
  <c r="O389" i="13"/>
  <c r="Q389" i="13"/>
  <c r="V389" i="13"/>
  <c r="G391" i="13"/>
  <c r="I391" i="13"/>
  <c r="K391" i="13"/>
  <c r="M391" i="13"/>
  <c r="O391" i="13"/>
  <c r="Q391" i="13"/>
  <c r="V391" i="13"/>
  <c r="I394" i="13"/>
  <c r="V394" i="13"/>
  <c r="G395" i="13"/>
  <c r="G394" i="13" s="1"/>
  <c r="I65" i="1" s="1"/>
  <c r="I395" i="13"/>
  <c r="K395" i="13"/>
  <c r="K394" i="13" s="1"/>
  <c r="O395" i="13"/>
  <c r="O394" i="13" s="1"/>
  <c r="Q395" i="13"/>
  <c r="Q394" i="13" s="1"/>
  <c r="V395" i="13"/>
  <c r="K396" i="13"/>
  <c r="Q396" i="13"/>
  <c r="G397" i="13"/>
  <c r="G396" i="13" s="1"/>
  <c r="I66" i="1" s="1"/>
  <c r="I397" i="13"/>
  <c r="I396" i="13" s="1"/>
  <c r="K397" i="13"/>
  <c r="O397" i="13"/>
  <c r="O396" i="13" s="1"/>
  <c r="Q397" i="13"/>
  <c r="V397" i="13"/>
  <c r="V396" i="13" s="1"/>
  <c r="G399" i="13"/>
  <c r="I399" i="13"/>
  <c r="I398" i="13" s="1"/>
  <c r="K399" i="13"/>
  <c r="M399" i="13"/>
  <c r="O399" i="13"/>
  <c r="Q399" i="13"/>
  <c r="V399" i="13"/>
  <c r="V398" i="13" s="1"/>
  <c r="G403" i="13"/>
  <c r="M403" i="13" s="1"/>
  <c r="I403" i="13"/>
  <c r="K403" i="13"/>
  <c r="O403" i="13"/>
  <c r="Q403" i="13"/>
  <c r="V403" i="13"/>
  <c r="G406" i="13"/>
  <c r="I406" i="13"/>
  <c r="K406" i="13"/>
  <c r="O406" i="13"/>
  <c r="Q406" i="13"/>
  <c r="V406" i="13"/>
  <c r="G409" i="13"/>
  <c r="M409" i="13" s="1"/>
  <c r="I409" i="13"/>
  <c r="K409" i="13"/>
  <c r="O409" i="13"/>
  <c r="Q409" i="13"/>
  <c r="V409" i="13"/>
  <c r="G411" i="13"/>
  <c r="I411" i="13"/>
  <c r="K411" i="13"/>
  <c r="M411" i="13"/>
  <c r="O411" i="13"/>
  <c r="Q411" i="13"/>
  <c r="V411" i="13"/>
  <c r="G413" i="13"/>
  <c r="I413" i="13"/>
  <c r="K413" i="13"/>
  <c r="M413" i="13"/>
  <c r="O413" i="13"/>
  <c r="Q413" i="13"/>
  <c r="V413" i="13"/>
  <c r="G415" i="13"/>
  <c r="M415" i="13" s="1"/>
  <c r="I415" i="13"/>
  <c r="K415" i="13"/>
  <c r="O415" i="13"/>
  <c r="Q415" i="13"/>
  <c r="Q398" i="13" s="1"/>
  <c r="V415" i="13"/>
  <c r="G417" i="13"/>
  <c r="M417" i="13" s="1"/>
  <c r="I417" i="13"/>
  <c r="K417" i="13"/>
  <c r="O417" i="13"/>
  <c r="Q417" i="13"/>
  <c r="V417" i="13"/>
  <c r="V416" i="13" s="1"/>
  <c r="G422" i="13"/>
  <c r="M422" i="13" s="1"/>
  <c r="I422" i="13"/>
  <c r="K422" i="13"/>
  <c r="O422" i="13"/>
  <c r="Q422" i="13"/>
  <c r="V422" i="13"/>
  <c r="G428" i="13"/>
  <c r="I428" i="13"/>
  <c r="K428" i="13"/>
  <c r="O428" i="13"/>
  <c r="Q428" i="13"/>
  <c r="V428" i="13"/>
  <c r="G434" i="13"/>
  <c r="M434" i="13" s="1"/>
  <c r="I434" i="13"/>
  <c r="K434" i="13"/>
  <c r="O434" i="13"/>
  <c r="Q434" i="13"/>
  <c r="V434" i="13"/>
  <c r="G440" i="13"/>
  <c r="I440" i="13"/>
  <c r="K440" i="13"/>
  <c r="M440" i="13"/>
  <c r="O440" i="13"/>
  <c r="Q440" i="13"/>
  <c r="V440" i="13"/>
  <c r="G445" i="13"/>
  <c r="I445" i="13"/>
  <c r="K445" i="13"/>
  <c r="M445" i="13"/>
  <c r="O445" i="13"/>
  <c r="Q445" i="13"/>
  <c r="V445" i="13"/>
  <c r="G450" i="13"/>
  <c r="I450" i="13"/>
  <c r="K450" i="13"/>
  <c r="M450" i="13"/>
  <c r="O450" i="13"/>
  <c r="Q450" i="13"/>
  <c r="V450" i="13"/>
  <c r="G455" i="13"/>
  <c r="M455" i="13" s="1"/>
  <c r="I455" i="13"/>
  <c r="K455" i="13"/>
  <c r="O455" i="13"/>
  <c r="Q455" i="13"/>
  <c r="V455" i="13"/>
  <c r="G460" i="13"/>
  <c r="M460" i="13" s="1"/>
  <c r="I460" i="13"/>
  <c r="K460" i="13"/>
  <c r="O460" i="13"/>
  <c r="Q460" i="13"/>
  <c r="V460" i="13"/>
  <c r="G466" i="13"/>
  <c r="M466" i="13" s="1"/>
  <c r="I466" i="13"/>
  <c r="K466" i="13"/>
  <c r="O466" i="13"/>
  <c r="Q466" i="13"/>
  <c r="V466" i="13"/>
  <c r="G472" i="13"/>
  <c r="M472" i="13" s="1"/>
  <c r="I472" i="13"/>
  <c r="K472" i="13"/>
  <c r="O472" i="13"/>
  <c r="Q472" i="13"/>
  <c r="V472" i="13"/>
  <c r="G474" i="13"/>
  <c r="M474" i="13" s="1"/>
  <c r="I474" i="13"/>
  <c r="K474" i="13"/>
  <c r="O474" i="13"/>
  <c r="Q474" i="13"/>
  <c r="V474" i="13"/>
  <c r="G482" i="13"/>
  <c r="M482" i="13" s="1"/>
  <c r="I482" i="13"/>
  <c r="K482" i="13"/>
  <c r="O482" i="13"/>
  <c r="Q482" i="13"/>
  <c r="V482" i="13"/>
  <c r="G485" i="13"/>
  <c r="I485" i="13"/>
  <c r="K485" i="13"/>
  <c r="M485" i="13"/>
  <c r="O485" i="13"/>
  <c r="Q485" i="13"/>
  <c r="V485" i="13"/>
  <c r="G488" i="13"/>
  <c r="I488" i="13"/>
  <c r="K488" i="13"/>
  <c r="O488" i="13"/>
  <c r="Q488" i="13"/>
  <c r="V488" i="13"/>
  <c r="G497" i="13"/>
  <c r="I497" i="13"/>
  <c r="K497" i="13"/>
  <c r="O497" i="13"/>
  <c r="Q497" i="13"/>
  <c r="V497" i="13"/>
  <c r="G506" i="13"/>
  <c r="M506" i="13" s="1"/>
  <c r="I506" i="13"/>
  <c r="K506" i="13"/>
  <c r="O506" i="13"/>
  <c r="Q506" i="13"/>
  <c r="V506" i="13"/>
  <c r="G508" i="13"/>
  <c r="M508" i="13" s="1"/>
  <c r="I508" i="13"/>
  <c r="K508" i="13"/>
  <c r="O508" i="13"/>
  <c r="Q508" i="13"/>
  <c r="V508" i="13"/>
  <c r="G509" i="13"/>
  <c r="M509" i="13" s="1"/>
  <c r="I509" i="13"/>
  <c r="K509" i="13"/>
  <c r="O509" i="13"/>
  <c r="Q509" i="13"/>
  <c r="V509" i="13"/>
  <c r="G510" i="13"/>
  <c r="I510" i="13"/>
  <c r="K510" i="13"/>
  <c r="M510" i="13"/>
  <c r="O510" i="13"/>
  <c r="Q510" i="13"/>
  <c r="V510" i="13"/>
  <c r="G511" i="13"/>
  <c r="I511" i="13"/>
  <c r="K511" i="13"/>
  <c r="M511" i="13"/>
  <c r="O511" i="13"/>
  <c r="Q511" i="13"/>
  <c r="V511" i="13"/>
  <c r="G512" i="13"/>
  <c r="M512" i="13" s="1"/>
  <c r="I512" i="13"/>
  <c r="K512" i="13"/>
  <c r="O512" i="13"/>
  <c r="Q512" i="13"/>
  <c r="V512" i="13"/>
  <c r="G515" i="13"/>
  <c r="I515" i="13"/>
  <c r="K515" i="13"/>
  <c r="K514" i="13" s="1"/>
  <c r="M515" i="13"/>
  <c r="O515" i="13"/>
  <c r="O514" i="13" s="1"/>
  <c r="Q515" i="13"/>
  <c r="V515" i="13"/>
  <c r="G521" i="13"/>
  <c r="G514" i="13" s="1"/>
  <c r="I521" i="13"/>
  <c r="K521" i="13"/>
  <c r="O521" i="13"/>
  <c r="Q521" i="13"/>
  <c r="V521" i="13"/>
  <c r="G527" i="13"/>
  <c r="M527" i="13" s="1"/>
  <c r="I527" i="13"/>
  <c r="K527" i="13"/>
  <c r="O527" i="13"/>
  <c r="Q527" i="13"/>
  <c r="V527" i="13"/>
  <c r="G538" i="13"/>
  <c r="M538" i="13" s="1"/>
  <c r="I538" i="13"/>
  <c r="K538" i="13"/>
  <c r="O538" i="13"/>
  <c r="Q538" i="13"/>
  <c r="Q514" i="13" s="1"/>
  <c r="V538" i="13"/>
  <c r="G549" i="13"/>
  <c r="I549" i="13"/>
  <c r="K549" i="13"/>
  <c r="M549" i="13"/>
  <c r="O549" i="13"/>
  <c r="Q549" i="13"/>
  <c r="V549" i="13"/>
  <c r="G564" i="13"/>
  <c r="I564" i="13"/>
  <c r="K564" i="13"/>
  <c r="M564" i="13"/>
  <c r="O564" i="13"/>
  <c r="Q564" i="13"/>
  <c r="V564" i="13"/>
  <c r="G574" i="13"/>
  <c r="M574" i="13" s="1"/>
  <c r="I574" i="13"/>
  <c r="K574" i="13"/>
  <c r="O574" i="13"/>
  <c r="Q574" i="13"/>
  <c r="V574" i="13"/>
  <c r="G584" i="13"/>
  <c r="I584" i="13"/>
  <c r="K584" i="13"/>
  <c r="M584" i="13"/>
  <c r="O584" i="13"/>
  <c r="Q584" i="13"/>
  <c r="V584" i="13"/>
  <c r="G594" i="13"/>
  <c r="M594" i="13" s="1"/>
  <c r="I594" i="13"/>
  <c r="K594" i="13"/>
  <c r="O594" i="13"/>
  <c r="Q594" i="13"/>
  <c r="V594" i="13"/>
  <c r="G599" i="13"/>
  <c r="M599" i="13" s="1"/>
  <c r="I599" i="13"/>
  <c r="K599" i="13"/>
  <c r="O599" i="13"/>
  <c r="Q599" i="13"/>
  <c r="V599" i="13"/>
  <c r="G603" i="13"/>
  <c r="M603" i="13" s="1"/>
  <c r="I603" i="13"/>
  <c r="K603" i="13"/>
  <c r="O603" i="13"/>
  <c r="Q603" i="13"/>
  <c r="V603" i="13"/>
  <c r="G604" i="13"/>
  <c r="M604" i="13" s="1"/>
  <c r="I604" i="13"/>
  <c r="K604" i="13"/>
  <c r="O604" i="13"/>
  <c r="Q604" i="13"/>
  <c r="V604" i="13"/>
  <c r="G609" i="13"/>
  <c r="I609" i="13"/>
  <c r="K609" i="13"/>
  <c r="M609" i="13"/>
  <c r="O609" i="13"/>
  <c r="Q609" i="13"/>
  <c r="V609" i="13"/>
  <c r="G612" i="13"/>
  <c r="M612" i="13" s="1"/>
  <c r="I612" i="13"/>
  <c r="K612" i="13"/>
  <c r="O612" i="13"/>
  <c r="Q612" i="13"/>
  <c r="V612" i="13"/>
  <c r="G613" i="13"/>
  <c r="M613" i="13" s="1"/>
  <c r="I613" i="13"/>
  <c r="K613" i="13"/>
  <c r="O613" i="13"/>
  <c r="Q613" i="13"/>
  <c r="V613" i="13"/>
  <c r="G614" i="13"/>
  <c r="M614" i="13" s="1"/>
  <c r="I614" i="13"/>
  <c r="K614" i="13"/>
  <c r="O614" i="13"/>
  <c r="Q614" i="13"/>
  <c r="V614" i="13"/>
  <c r="G616" i="13"/>
  <c r="I616" i="13"/>
  <c r="K616" i="13"/>
  <c r="O616" i="13"/>
  <c r="Q616" i="13"/>
  <c r="V616" i="13"/>
  <c r="G621" i="13"/>
  <c r="M621" i="13" s="1"/>
  <c r="I621" i="13"/>
  <c r="K621" i="13"/>
  <c r="O621" i="13"/>
  <c r="O615" i="13" s="1"/>
  <c r="Q621" i="13"/>
  <c r="V621" i="13"/>
  <c r="G622" i="13"/>
  <c r="M622" i="13" s="1"/>
  <c r="I622" i="13"/>
  <c r="K622" i="13"/>
  <c r="K615" i="13" s="1"/>
  <c r="O622" i="13"/>
  <c r="Q622" i="13"/>
  <c r="V622" i="13"/>
  <c r="V615" i="13" s="1"/>
  <c r="G624" i="13"/>
  <c r="I624" i="13"/>
  <c r="K624" i="13"/>
  <c r="O624" i="13"/>
  <c r="Q624" i="13"/>
  <c r="V624" i="13"/>
  <c r="G626" i="13"/>
  <c r="I626" i="13"/>
  <c r="K626" i="13"/>
  <c r="O626" i="13"/>
  <c r="Q626" i="13"/>
  <c r="V626" i="13"/>
  <c r="G627" i="13"/>
  <c r="I627" i="13"/>
  <c r="K627" i="13"/>
  <c r="M627" i="13"/>
  <c r="O627" i="13"/>
  <c r="Q627" i="13"/>
  <c r="V627" i="13"/>
  <c r="G636" i="13"/>
  <c r="M636" i="13" s="1"/>
  <c r="I636" i="13"/>
  <c r="K636" i="13"/>
  <c r="O636" i="13"/>
  <c r="Q636" i="13"/>
  <c r="V636" i="13"/>
  <c r="G640" i="13"/>
  <c r="M640" i="13" s="1"/>
  <c r="I640" i="13"/>
  <c r="K640" i="13"/>
  <c r="O640" i="13"/>
  <c r="Q640" i="13"/>
  <c r="V640" i="13"/>
  <c r="G642" i="13"/>
  <c r="M642" i="13" s="1"/>
  <c r="I642" i="13"/>
  <c r="K642" i="13"/>
  <c r="O642" i="13"/>
  <c r="Q642" i="13"/>
  <c r="V642" i="13"/>
  <c r="V645" i="13"/>
  <c r="G646" i="13"/>
  <c r="G645" i="13" s="1"/>
  <c r="I74" i="1" s="1"/>
  <c r="I646" i="13"/>
  <c r="I645" i="13" s="1"/>
  <c r="K646" i="13"/>
  <c r="M646" i="13"/>
  <c r="O646" i="13"/>
  <c r="O645" i="13" s="1"/>
  <c r="Q646" i="13"/>
  <c r="Q645" i="13" s="1"/>
  <c r="V646" i="13"/>
  <c r="G658" i="13"/>
  <c r="M658" i="13" s="1"/>
  <c r="I658" i="13"/>
  <c r="K658" i="13"/>
  <c r="K645" i="13" s="1"/>
  <c r="O658" i="13"/>
  <c r="Q658" i="13"/>
  <c r="V658" i="13"/>
  <c r="G669" i="13"/>
  <c r="I75" i="1" s="1"/>
  <c r="Q669" i="13"/>
  <c r="V669" i="13"/>
  <c r="G670" i="13"/>
  <c r="M670" i="13" s="1"/>
  <c r="M669" i="13" s="1"/>
  <c r="I670" i="13"/>
  <c r="I669" i="13" s="1"/>
  <c r="K670" i="13"/>
  <c r="K669" i="13" s="1"/>
  <c r="O670" i="13"/>
  <c r="O669" i="13" s="1"/>
  <c r="Q670" i="13"/>
  <c r="V670" i="13"/>
  <c r="G680" i="13"/>
  <c r="I76" i="1" s="1"/>
  <c r="K680" i="13"/>
  <c r="Q680" i="13"/>
  <c r="G681" i="13"/>
  <c r="M681" i="13" s="1"/>
  <c r="M680" i="13" s="1"/>
  <c r="I681" i="13"/>
  <c r="I680" i="13" s="1"/>
  <c r="K681" i="13"/>
  <c r="O681" i="13"/>
  <c r="O680" i="13" s="1"/>
  <c r="Q681" i="13"/>
  <c r="V681" i="13"/>
  <c r="V680" i="13" s="1"/>
  <c r="K682" i="13"/>
  <c r="G683" i="13"/>
  <c r="I683" i="13"/>
  <c r="I682" i="13" s="1"/>
  <c r="K683" i="13"/>
  <c r="O683" i="13"/>
  <c r="Q683" i="13"/>
  <c r="Q682" i="13" s="1"/>
  <c r="V683" i="13"/>
  <c r="V682" i="13" s="1"/>
  <c r="G684" i="13"/>
  <c r="M684" i="13" s="1"/>
  <c r="I684" i="13"/>
  <c r="K684" i="13"/>
  <c r="O684" i="13"/>
  <c r="O682" i="13" s="1"/>
  <c r="Q684" i="13"/>
  <c r="V684" i="13"/>
  <c r="K685" i="13"/>
  <c r="Q685" i="13"/>
  <c r="G686" i="13"/>
  <c r="M686" i="13" s="1"/>
  <c r="M685" i="13" s="1"/>
  <c r="I686" i="13"/>
  <c r="I685" i="13" s="1"/>
  <c r="K686" i="13"/>
  <c r="O686" i="13"/>
  <c r="O685" i="13" s="1"/>
  <c r="Q686" i="13"/>
  <c r="V686" i="13"/>
  <c r="V685" i="13" s="1"/>
  <c r="Q687" i="13"/>
  <c r="G688" i="13"/>
  <c r="I688" i="13"/>
  <c r="K688" i="13"/>
  <c r="O688" i="13"/>
  <c r="Q688" i="13"/>
  <c r="V688" i="13"/>
  <c r="V687" i="13" s="1"/>
  <c r="G689" i="13"/>
  <c r="M689" i="13" s="1"/>
  <c r="I689" i="13"/>
  <c r="I687" i="13" s="1"/>
  <c r="K689" i="13"/>
  <c r="O689" i="13"/>
  <c r="Q689" i="13"/>
  <c r="V689" i="13"/>
  <c r="G690" i="13"/>
  <c r="M690" i="13" s="1"/>
  <c r="I690" i="13"/>
  <c r="K690" i="13"/>
  <c r="K687" i="13" s="1"/>
  <c r="O690" i="13"/>
  <c r="Q690" i="13"/>
  <c r="V690" i="13"/>
  <c r="G691" i="13"/>
  <c r="M691" i="13" s="1"/>
  <c r="I691" i="13"/>
  <c r="K691" i="13"/>
  <c r="O691" i="13"/>
  <c r="Q691" i="13"/>
  <c r="V691" i="13"/>
  <c r="G692" i="13"/>
  <c r="I692" i="13"/>
  <c r="K692" i="13"/>
  <c r="M692" i="13"/>
  <c r="O692" i="13"/>
  <c r="O687" i="13" s="1"/>
  <c r="Q692" i="13"/>
  <c r="V692" i="13"/>
  <c r="Q693" i="13"/>
  <c r="G694" i="13"/>
  <c r="I694" i="13"/>
  <c r="I693" i="13" s="1"/>
  <c r="K694" i="13"/>
  <c r="M694" i="13"/>
  <c r="O694" i="13"/>
  <c r="O693" i="13" s="1"/>
  <c r="Q694" i="13"/>
  <c r="V694" i="13"/>
  <c r="V693" i="13" s="1"/>
  <c r="G695" i="13"/>
  <c r="M695" i="13" s="1"/>
  <c r="I695" i="13"/>
  <c r="K695" i="13"/>
  <c r="K693" i="13" s="1"/>
  <c r="O695" i="13"/>
  <c r="Q695" i="13"/>
  <c r="V695" i="13"/>
  <c r="G696" i="13"/>
  <c r="G693" i="13" s="1"/>
  <c r="I80" i="1" s="1"/>
  <c r="I19" i="1" s="1"/>
  <c r="I696" i="13"/>
  <c r="K696" i="13"/>
  <c r="O696" i="13"/>
  <c r="Q696" i="13"/>
  <c r="V696" i="13"/>
  <c r="G697" i="13"/>
  <c r="M697" i="13" s="1"/>
  <c r="I697" i="13"/>
  <c r="K697" i="13"/>
  <c r="O697" i="13"/>
  <c r="Q697" i="13"/>
  <c r="V697" i="13"/>
  <c r="K698" i="13"/>
  <c r="G699" i="13"/>
  <c r="G698" i="13" s="1"/>
  <c r="I81" i="1" s="1"/>
  <c r="I20" i="1" s="1"/>
  <c r="I699" i="13"/>
  <c r="I698" i="13" s="1"/>
  <c r="K699" i="13"/>
  <c r="M699" i="13"/>
  <c r="M698" i="13" s="1"/>
  <c r="O699" i="13"/>
  <c r="Q699" i="13"/>
  <c r="V699" i="13"/>
  <c r="V698" i="13" s="1"/>
  <c r="G700" i="13"/>
  <c r="I700" i="13"/>
  <c r="K700" i="13"/>
  <c r="M700" i="13"/>
  <c r="O700" i="13"/>
  <c r="O698" i="13" s="1"/>
  <c r="Q700" i="13"/>
  <c r="V700" i="13"/>
  <c r="G701" i="13"/>
  <c r="I701" i="13"/>
  <c r="K701" i="13"/>
  <c r="M701" i="13"/>
  <c r="O701" i="13"/>
  <c r="Q701" i="13"/>
  <c r="Q698" i="13" s="1"/>
  <c r="V701" i="13"/>
  <c r="G702" i="13"/>
  <c r="I702" i="13"/>
  <c r="K702" i="13"/>
  <c r="M702" i="13"/>
  <c r="O702" i="13"/>
  <c r="Q702" i="13"/>
  <c r="V702" i="13"/>
  <c r="AE704" i="13"/>
  <c r="F42" i="1" s="1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K11" i="12"/>
  <c r="G12" i="12"/>
  <c r="I12" i="12"/>
  <c r="I11" i="12" s="1"/>
  <c r="K12" i="12"/>
  <c r="M12" i="12"/>
  <c r="M11" i="12" s="1"/>
  <c r="O12" i="12"/>
  <c r="O11" i="12" s="1"/>
  <c r="Q12" i="12"/>
  <c r="Q11" i="12" s="1"/>
  <c r="V12" i="12"/>
  <c r="V11" i="12" s="1"/>
  <c r="K13" i="12"/>
  <c r="O13" i="12"/>
  <c r="G14" i="12"/>
  <c r="M14" i="12" s="1"/>
  <c r="I14" i="12"/>
  <c r="I13" i="12" s="1"/>
  <c r="K14" i="12"/>
  <c r="O14" i="12"/>
  <c r="Q14" i="12"/>
  <c r="Q13" i="12" s="1"/>
  <c r="V14" i="12"/>
  <c r="G19" i="12"/>
  <c r="M19" i="12" s="1"/>
  <c r="I19" i="12"/>
  <c r="K19" i="12"/>
  <c r="O19" i="12"/>
  <c r="Q19" i="12"/>
  <c r="V19" i="12"/>
  <c r="V13" i="12" s="1"/>
  <c r="Q20" i="12"/>
  <c r="G21" i="12"/>
  <c r="G20" i="12" s="1"/>
  <c r="I73" i="1" s="1"/>
  <c r="I21" i="12"/>
  <c r="I20" i="12" s="1"/>
  <c r="K21" i="12"/>
  <c r="K20" i="12" s="1"/>
  <c r="O21" i="12"/>
  <c r="O20" i="12" s="1"/>
  <c r="Q21" i="12"/>
  <c r="V21" i="12"/>
  <c r="V20" i="12" s="1"/>
  <c r="AE24" i="12"/>
  <c r="J28" i="1"/>
  <c r="J26" i="1"/>
  <c r="G38" i="1"/>
  <c r="F38" i="1"/>
  <c r="J23" i="1"/>
  <c r="J24" i="1"/>
  <c r="J25" i="1"/>
  <c r="J27" i="1"/>
  <c r="E24" i="1"/>
  <c r="E26" i="1"/>
  <c r="G682" i="13" l="1"/>
  <c r="I77" i="1" s="1"/>
  <c r="M387" i="13"/>
  <c r="E393" i="13"/>
  <c r="M315" i="13"/>
  <c r="E325" i="13"/>
  <c r="K304" i="13"/>
  <c r="K286" i="13" s="1"/>
  <c r="M301" i="13"/>
  <c r="M286" i="13" s="1"/>
  <c r="I304" i="13"/>
  <c r="I286" i="13" s="1"/>
  <c r="O286" i="13"/>
  <c r="V304" i="13"/>
  <c r="V286" i="13" s="1"/>
  <c r="Q304" i="13"/>
  <c r="Q286" i="13" s="1"/>
  <c r="M683" i="13"/>
  <c r="M682" i="13" s="1"/>
  <c r="G284" i="13"/>
  <c r="I61" i="1" s="1"/>
  <c r="G685" i="13"/>
  <c r="I78" i="1" s="1"/>
  <c r="K398" i="13"/>
  <c r="M397" i="13"/>
  <c r="M396" i="13" s="1"/>
  <c r="M395" i="13"/>
  <c r="M394" i="13" s="1"/>
  <c r="M497" i="13"/>
  <c r="E513" i="13"/>
  <c r="G687" i="13"/>
  <c r="I79" i="1" s="1"/>
  <c r="M645" i="13"/>
  <c r="M624" i="13"/>
  <c r="G615" i="13"/>
  <c r="I71" i="1" s="1"/>
  <c r="I615" i="13"/>
  <c r="Q615" i="13"/>
  <c r="V514" i="13"/>
  <c r="I514" i="13"/>
  <c r="Q416" i="13"/>
  <c r="O416" i="13"/>
  <c r="I416" i="13"/>
  <c r="K416" i="13"/>
  <c r="O398" i="13"/>
  <c r="I56" i="1"/>
  <c r="G416" i="13"/>
  <c r="I68" i="1" s="1"/>
  <c r="G398" i="13"/>
  <c r="I67" i="1" s="1"/>
  <c r="M306" i="13"/>
  <c r="G286" i="13"/>
  <c r="I62" i="1" s="1"/>
  <c r="M276" i="13"/>
  <c r="G276" i="13"/>
  <c r="I60" i="1" s="1"/>
  <c r="G270" i="13"/>
  <c r="I59" i="1" s="1"/>
  <c r="G252" i="13"/>
  <c r="I58" i="1" s="1"/>
  <c r="M248" i="13"/>
  <c r="G219" i="13"/>
  <c r="I55" i="1" s="1"/>
  <c r="M219" i="13"/>
  <c r="M192" i="13"/>
  <c r="G152" i="13"/>
  <c r="I53" i="1" s="1"/>
  <c r="G64" i="13"/>
  <c r="I52" i="1" s="1"/>
  <c r="M39" i="13"/>
  <c r="G8" i="13"/>
  <c r="F40" i="1"/>
  <c r="M13" i="12"/>
  <c r="AF24" i="12"/>
  <c r="G13" i="12"/>
  <c r="I70" i="1" s="1"/>
  <c r="F41" i="1"/>
  <c r="F39" i="1"/>
  <c r="M252" i="13"/>
  <c r="M187" i="13"/>
  <c r="M8" i="13"/>
  <c r="M626" i="13"/>
  <c r="M488" i="13"/>
  <c r="G39" i="13"/>
  <c r="I51" i="1" s="1"/>
  <c r="M696" i="13"/>
  <c r="M693" i="13" s="1"/>
  <c r="M688" i="13"/>
  <c r="M687" i="13" s="1"/>
  <c r="M616" i="13"/>
  <c r="M615" i="13" s="1"/>
  <c r="M521" i="13"/>
  <c r="M514" i="13" s="1"/>
  <c r="M428" i="13"/>
  <c r="M416" i="13" s="1"/>
  <c r="M406" i="13"/>
  <c r="M398" i="13" s="1"/>
  <c r="M265" i="13"/>
  <c r="M240" i="13"/>
  <c r="M239" i="13" s="1"/>
  <c r="M153" i="13"/>
  <c r="M152" i="13" s="1"/>
  <c r="M65" i="13"/>
  <c r="M64" i="13" s="1"/>
  <c r="M29" i="13"/>
  <c r="M21" i="12"/>
  <c r="M20" i="12" s="1"/>
  <c r="I18" i="1" l="1"/>
  <c r="O393" i="13"/>
  <c r="O326" i="13" s="1"/>
  <c r="G393" i="13"/>
  <c r="Q393" i="13"/>
  <c r="Q326" i="13" s="1"/>
  <c r="I393" i="13"/>
  <c r="I326" i="13" s="1"/>
  <c r="V393" i="13"/>
  <c r="V326" i="13" s="1"/>
  <c r="K393" i="13"/>
  <c r="K326" i="13" s="1"/>
  <c r="K325" i="13"/>
  <c r="K305" i="13" s="1"/>
  <c r="O325" i="13"/>
  <c r="O305" i="13" s="1"/>
  <c r="G325" i="13"/>
  <c r="Q325" i="13"/>
  <c r="Q305" i="13" s="1"/>
  <c r="I325" i="13"/>
  <c r="I305" i="13" s="1"/>
  <c r="V325" i="13"/>
  <c r="V305" i="13" s="1"/>
  <c r="G513" i="13"/>
  <c r="O513" i="13"/>
  <c r="O473" i="13" s="1"/>
  <c r="I513" i="13"/>
  <c r="I473" i="13" s="1"/>
  <c r="V513" i="13"/>
  <c r="V473" i="13" s="1"/>
  <c r="K513" i="13"/>
  <c r="K473" i="13" s="1"/>
  <c r="Q513" i="13"/>
  <c r="Q473" i="13" s="1"/>
  <c r="Q644" i="13"/>
  <c r="Q623" i="13" s="1"/>
  <c r="V644" i="13"/>
  <c r="V623" i="13" s="1"/>
  <c r="O644" i="13"/>
  <c r="O623" i="13" s="1"/>
  <c r="G644" i="13"/>
  <c r="I644" i="13"/>
  <c r="I623" i="13" s="1"/>
  <c r="K644" i="13"/>
  <c r="K623" i="13" s="1"/>
  <c r="I50" i="1"/>
  <c r="I16" i="1" s="1"/>
  <c r="G24" i="12"/>
  <c r="G41" i="1"/>
  <c r="H41" i="1" s="1"/>
  <c r="I41" i="1" s="1"/>
  <c r="F43" i="1"/>
  <c r="M393" i="13" l="1"/>
  <c r="M326" i="13" s="1"/>
  <c r="G326" i="13"/>
  <c r="I64" i="1" s="1"/>
  <c r="M325" i="13"/>
  <c r="M305" i="13" s="1"/>
  <c r="G305" i="13"/>
  <c r="I63" i="1" s="1"/>
  <c r="M513" i="13"/>
  <c r="M473" i="13" s="1"/>
  <c r="G473" i="13"/>
  <c r="I69" i="1" s="1"/>
  <c r="M644" i="13"/>
  <c r="M623" i="13" s="1"/>
  <c r="AF704" i="13"/>
  <c r="G623" i="13"/>
  <c r="G23" i="1"/>
  <c r="A23" i="1" s="1"/>
  <c r="I72" i="1" l="1"/>
  <c r="G704" i="13"/>
  <c r="G42" i="1"/>
  <c r="H42" i="1" s="1"/>
  <c r="I42" i="1" s="1"/>
  <c r="G39" i="1"/>
  <c r="G40" i="1"/>
  <c r="H40" i="1" s="1"/>
  <c r="I40" i="1" s="1"/>
  <c r="G24" i="1"/>
  <c r="A24" i="1"/>
  <c r="G43" i="1" l="1"/>
  <c r="H39" i="1"/>
  <c r="I82" i="1"/>
  <c r="I17" i="1"/>
  <c r="I21" i="1" s="1"/>
  <c r="I39" i="1" l="1"/>
  <c r="I43" i="1" s="1"/>
  <c r="H43" i="1"/>
  <c r="G25" i="1"/>
  <c r="G28" i="1"/>
  <c r="J80" i="1"/>
  <c r="J55" i="1"/>
  <c r="J62" i="1"/>
  <c r="J63" i="1"/>
  <c r="J75" i="1"/>
  <c r="J60" i="1"/>
  <c r="J81" i="1"/>
  <c r="J50" i="1"/>
  <c r="J71" i="1"/>
  <c r="J73" i="1"/>
  <c r="J79" i="1"/>
  <c r="J67" i="1"/>
  <c r="J54" i="1"/>
  <c r="J56" i="1"/>
  <c r="J53" i="1"/>
  <c r="J68" i="1"/>
  <c r="J72" i="1"/>
  <c r="J58" i="1"/>
  <c r="J51" i="1"/>
  <c r="J77" i="1"/>
  <c r="J65" i="1"/>
  <c r="J52" i="1"/>
  <c r="J64" i="1"/>
  <c r="J78" i="1"/>
  <c r="J69" i="1"/>
  <c r="J76" i="1"/>
  <c r="J74" i="1"/>
  <c r="J70" i="1"/>
  <c r="J59" i="1"/>
  <c r="J57" i="1"/>
  <c r="J66" i="1"/>
  <c r="J61" i="1"/>
  <c r="J82" i="1" l="1"/>
  <c r="A25" i="1"/>
  <c r="J39" i="1"/>
  <c r="J43" i="1" s="1"/>
  <c r="J41" i="1"/>
  <c r="J40" i="1"/>
  <c r="J42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C87E070B-3622-4ABC-90B0-79857257C3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C32CAA-3249-45A6-A7AF-5921168491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7C99FC28-0760-4FDA-8E8A-E0EF5B279D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3B77E5-B02C-4AC2-9554-74EFC3357E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<sst xmlns="http://schemas.openxmlformats.org/spreadsheetml/2006/main" count="2863" uniqueCount="1000">
  <si>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</si>
  <si>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</si>
  <si>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</si>
  <si>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</si>
  <si>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</si>
  <si>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</si>
  <si>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</si>
  <si>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</si>
  <si>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</si>
  <si>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</si>
  <si>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</si>
  <si>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</si>
  <si>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</si>
  <si>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</si>
  <si>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</si>
  <si>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</si>
  <si>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</si>
  <si>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</si>
  <si>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</si>
  <si>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</si>
  <si>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</si>
  <si>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</si>
  <si>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</si>
  <si>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</si>
  <si>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</si>
  <si>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</si>
  <si>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</si>
  <si>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</si>
  <si>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</si>
  <si>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</si>
  <si>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</si>
  <si>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</si>
  <si>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</si>
  <si>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</si>
  <si>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</si>
  <si>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</si>
  <si>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</si>
  <si>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</si>
  <si>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</si>
  <si>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</si>
  <si>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</si>
  <si>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</si>
  <si>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</si>
  <si>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STR 09A</t>
  </si>
  <si>
    <t>ZŠ Rajhradice</t>
  </si>
  <si>
    <t>Stavba</t>
  </si>
  <si>
    <t>SO 02</t>
  </si>
  <si>
    <t>Tělocvična</t>
  </si>
  <si>
    <t>1</t>
  </si>
  <si>
    <t>projektový_NEUZNATELNÉ NÁKLADY</t>
  </si>
  <si>
    <t>projektový_UZNATELNÉ NÁKLADY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</si>
  <si>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</si>
  <si>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</si>
  <si>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</si>
  <si>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</si>
  <si>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</si>
  <si>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</si>
  <si>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</si>
  <si>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</si>
  <si>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</si>
  <si>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</si>
  <si>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</si>
  <si>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</si>
  <si>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</si>
  <si>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</si>
  <si>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</si>
  <si>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</si>
  <si>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</si>
  <si>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</si>
  <si>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</si>
  <si>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</si>
  <si>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</si>
  <si>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</si>
  <si>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</si>
  <si>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</si>
  <si>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</si>
  <si>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</si>
  <si>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</si>
  <si>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</si>
  <si>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</si>
  <si>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</si>
  <si>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</si>
  <si>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</si>
  <si>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</si>
  <si>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</si>
  <si>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</si>
  <si>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</si>
  <si>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</si>
  <si>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</si>
  <si>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</si>
  <si>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</si>
  <si>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</si>
  <si>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</si>
  <si>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</si>
  <si>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</si>
  <si>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</si>
  <si>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</si>
  <si>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</si>
  <si>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</si>
  <si>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</si>
  <si>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</si>
  <si>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</si>
  <si>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</si>
  <si>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</si>
  <si>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786</t>
  </si>
  <si>
    <t>Čalounické úpravy a stínící technika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</si>
  <si>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</si>
  <si>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</si>
  <si>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</si>
  <si>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</si>
  <si>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</si>
  <si>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</si>
  <si>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</si>
  <si>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</si>
  <si>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</si>
  <si>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</si>
  <si>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</si>
  <si>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</si>
  <si>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</si>
  <si>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</si>
  <si>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</si>
  <si>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</si>
  <si>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</si>
  <si>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</si>
  <si>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</si>
  <si>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</si>
  <si>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</si>
  <si>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</si>
  <si>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</si>
  <si>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</si>
  <si>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</si>
  <si>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</si>
  <si>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</si>
  <si>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</si>
  <si>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</si>
  <si>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</si>
  <si>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</si>
  <si>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</si>
  <si>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</si>
  <si>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</si>
  <si>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</si>
  <si>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</si>
  <si>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</si>
  <si>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</si>
  <si>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777511112</t>
  </si>
  <si>
    <t>Podlahy epoxidocementové dekorativní v interiéru, tloušťky 2 mm, včetně penetrace, a uzvíracího nátěru</t>
  </si>
  <si>
    <t>m2</t>
  </si>
  <si>
    <t>Vlastní</t>
  </si>
  <si>
    <t>Indiv</t>
  </si>
  <si>
    <t>Práce</t>
  </si>
  <si>
    <t>POL1_</t>
  </si>
  <si>
    <t>skladba T3 - galerie : 3,35*19</t>
  </si>
  <si>
    <t>VV</t>
  </si>
  <si>
    <t>998011002</t>
  </si>
  <si>
    <t>Přesun hmot pro budovy s nosnou konstrukcí zděnou výšky přes 6 do 12 m</t>
  </si>
  <si>
    <t>t</t>
  </si>
  <si>
    <t>POL1_1</t>
  </si>
  <si>
    <t>767001</t>
  </si>
  <si>
    <t>1/Z - zábradlí na galerii</t>
  </si>
  <si>
    <t xml:space="preserve">ks    </t>
  </si>
  <si>
    <t xml:space="preserve">délka 18,95 m,výška 0,9 m : </t>
  </si>
  <si>
    <t xml:space="preserve">kotvení do podlahy,l3 polí : </t>
  </si>
  <si>
    <t xml:space="preserve">materiál a tvar zábradlí je v tabulkách zám.výrobků : </t>
  </si>
  <si>
    <t>ks : 1</t>
  </si>
  <si>
    <t>998767202</t>
  </si>
  <si>
    <t>Přesun hmot pro kovové stavební doplňk. konstrukce v objektech výšky do 12 m</t>
  </si>
  <si>
    <t>POL1_7</t>
  </si>
  <si>
    <t>783222110</t>
  </si>
  <si>
    <t>Nátěry kov.stavebních doplňk.konstrukcí syntetické 2x email,</t>
  </si>
  <si>
    <t>1/Z - zábradlí galerie : 18,95*2</t>
  </si>
  <si>
    <t>SUM</t>
  </si>
  <si>
    <t>Poznámky uchazeče k zadání</t>
  </si>
  <si>
    <t>POPUZIV</t>
  </si>
  <si>
    <t>END</t>
  </si>
  <si>
    <t>162201102R00</t>
  </si>
  <si>
    <t>Vodorovné přemístění výkopku z hor.1-4 do 50 m</t>
  </si>
  <si>
    <t>m3</t>
  </si>
  <si>
    <t>RTS 21/ I</t>
  </si>
  <si>
    <t>RTS 20/ I</t>
  </si>
  <si>
    <t>zemina pro zásyp na mezideponii a zpět : 100,0031*2</t>
  </si>
  <si>
    <t>167101101R00</t>
  </si>
  <si>
    <t>Nakládání výkopku z hor.1-4 v množství do 100 m3</t>
  </si>
  <si>
    <t>Odkaz na mn. položky pořadí 1 : 244,20000</t>
  </si>
  <si>
    <t>Odkaz na mn. položky pořadí 2 : 244,69688</t>
  </si>
  <si>
    <t>Odkaz na mn. položky pořadí 3 : 179,98223</t>
  </si>
  <si>
    <t>Odkaz na mn. položky pořadí 4 : 6,48000</t>
  </si>
  <si>
    <t>Odkaz na mn. položky pořadí 8 : 100,0031*-1</t>
  </si>
  <si>
    <t>121101101</t>
  </si>
  <si>
    <t>Sejmutí ornice s přemístěním do 50 m</t>
  </si>
  <si>
    <t>37,0*33,0*0,2</t>
  </si>
  <si>
    <t>122301102</t>
  </si>
  <si>
    <t>Odkopávky nezapažené v hor. 4 do 1000 m3</t>
  </si>
  <si>
    <t>652,525*0,375</t>
  </si>
  <si>
    <t>132301212</t>
  </si>
  <si>
    <t>Hloubení rýh š.do 200 cm hor.4 do 1000 m3, STROJNĚ</t>
  </si>
  <si>
    <t>(0,9+0,5*2)*0,83*(29,99*2+20,25)</t>
  </si>
  <si>
    <t>(0,6+0,5*2)*0,83*20,28</t>
  </si>
  <si>
    <t>(0,6+0,5*2)*0,61*(2,3*3+20,28)</t>
  </si>
  <si>
    <t>139601103</t>
  </si>
  <si>
    <t>Ruční výkop jam, rýh a šachet v hornině 4</t>
  </si>
  <si>
    <t>obnažení základkoů sloupků : 0,6*0,6*0,6*30</t>
  </si>
  <si>
    <t>162401102</t>
  </si>
  <si>
    <t>Vodorovné přemístění výkopku z hor.1-4 do 2000 m</t>
  </si>
  <si>
    <t>přemístění ornice na mezideponii : 244,20</t>
  </si>
  <si>
    <t>162701105</t>
  </si>
  <si>
    <t>Vodorovné přemístění výkopku z horniny 1 až 4, na vzdálenost přes 9 000  do 10 000 m</t>
  </si>
  <si>
    <t>ze základů : 20,04732+59,93181+6,48</t>
  </si>
  <si>
    <t>odkop pro základovou desku : 652,525*0,375</t>
  </si>
  <si>
    <t>174101101</t>
  </si>
  <si>
    <t>Zásyp jam, rýh, šachet se zhutněním</t>
  </si>
  <si>
    <t xml:space="preserve">zásyp kolem pasů po odbednění : </t>
  </si>
  <si>
    <t>(0,5*2)*0,83*(29,99*2+20,25)</t>
  </si>
  <si>
    <t>(0,5*2)*0,83*20,28</t>
  </si>
  <si>
    <t>(0,5*2)*0,61*(2,3*3+20,28)</t>
  </si>
  <si>
    <t>199000002</t>
  </si>
  <si>
    <t>Poplatky za skládku horniny 1- 4</t>
  </si>
  <si>
    <t>Odkaz na mn. položky pořadí 6 : 331,15601</t>
  </si>
  <si>
    <t>271571112</t>
  </si>
  <si>
    <t>Polštáře zhutněné pod základy štěrkopísek netříděný,</t>
  </si>
  <si>
    <t>skladba T1 : 0,15*(486+14,75+4+13,75+6,55)</t>
  </si>
  <si>
    <t>273321321</t>
  </si>
  <si>
    <t>Beton základových desek železový třídy C 20/25</t>
  </si>
  <si>
    <t>skladba T1 : 0,15*28,77*19,84</t>
  </si>
  <si>
    <t>273351215</t>
  </si>
  <si>
    <t>Bednění stěn základových desek - zřízení</t>
  </si>
  <si>
    <t>0,15*(28,77*2+19,84*2)</t>
  </si>
  <si>
    <t>273351216</t>
  </si>
  <si>
    <t>Bednění stěn základových desek - odstranění</t>
  </si>
  <si>
    <t>273361921</t>
  </si>
  <si>
    <t>Výztuž základových desek ze svařovaných sítí průměr drátu 8 mm, velikost oka 150/150 mm</t>
  </si>
  <si>
    <t>skladba T1 : (0,15*28,77*19,84)*1,2*2*0,0054</t>
  </si>
  <si>
    <t>274313711</t>
  </si>
  <si>
    <t>Beton základových pasů prostý třídy C 25/30</t>
  </si>
  <si>
    <t>podklsdní pás pod ŽB zákl.pasy : 0,9*0,05*(29,99*2+20,25)</t>
  </si>
  <si>
    <t>0,6*0,05*20,28</t>
  </si>
  <si>
    <t>0,6*0,05*(2,3*3+20,28)</t>
  </si>
  <si>
    <t>274321411</t>
  </si>
  <si>
    <t>Beton základových pasů železový třídy C 25/30</t>
  </si>
  <si>
    <t>0,9*0,83*(29,99*2+20,25)</t>
  </si>
  <si>
    <t>0,6*0,83*20,28</t>
  </si>
  <si>
    <t>0,6*0,61*(2,3*3+20,28)</t>
  </si>
  <si>
    <t>274351215</t>
  </si>
  <si>
    <t>Bednění stěn základových pasů zřízení</t>
  </si>
  <si>
    <t>2*0,88*(20,4+28,25*2)+2*0,88*20,4</t>
  </si>
  <si>
    <t>2*0,68*2*2,3</t>
  </si>
  <si>
    <t>2*0,68*2,3</t>
  </si>
  <si>
    <t>274351216</t>
  </si>
  <si>
    <t>Bednění stěn základových pasů odstranění</t>
  </si>
  <si>
    <t>274354033</t>
  </si>
  <si>
    <t>Bednění prostupu základem do 0,05 m2, dl.1,0 m</t>
  </si>
  <si>
    <t>kus</t>
  </si>
  <si>
    <t>274361821</t>
  </si>
  <si>
    <t>Výztuž základových pasů z betonářské oceli 10 505 (R)</t>
  </si>
  <si>
    <t>311112125RT3</t>
  </si>
  <si>
    <t>Stěna z tvárnic ztraceného bednění, tl. 25 cm zalití tvárnic betonem C 20/25</t>
  </si>
  <si>
    <t>obvod základů : 0,5*(19,84*2+28,77*2)</t>
  </si>
  <si>
    <t>311271176R00</t>
  </si>
  <si>
    <t>Zdivo z tvárnic Ytong hladkých tl. 25 cm</t>
  </si>
  <si>
    <t>po vybouraných oknech nad T/1 : 1,0*0,53*3</t>
  </si>
  <si>
    <t>416021122R00</t>
  </si>
  <si>
    <t>Podhledy SDK, kovová.kce CD. 1x deska RF 12,5 mm</t>
  </si>
  <si>
    <t>s úpravou rohů, koutů a hran konstrukcí, přebroušení a tmelení spár,</t>
  </si>
  <si>
    <t>POP</t>
  </si>
  <si>
    <t>Požární odolnost EI 15.</t>
  </si>
  <si>
    <t>Zavěšení pomocí závěsů se vzpěrnou pevností.</t>
  </si>
  <si>
    <t>29,1*19,8</t>
  </si>
  <si>
    <t>311237424</t>
  </si>
  <si>
    <t>Zdivo nosné z cihel a tvarovek pálených tloušťky 200 mm, P=10Mpa součinitel prostupu tepla U = 0,89 W/m2.K , hodnota pro zdivo bez omítky při vlhkosti 1%,</t>
  </si>
  <si>
    <t>1.NP pod galerií : 3,67*2,8</t>
  </si>
  <si>
    <t>311237434</t>
  </si>
  <si>
    <t>Zdivo nosné z cihel a tvarovek pálených tloušťky 240 mm,  P=10MPa  součinitel prostupu tepla U = 0,29 W/m2.K, hodnota pro zdivo bez omítky při vlhkosti 1%,</t>
  </si>
  <si>
    <t>štítová stěna u školy : 10,86*19</t>
  </si>
  <si>
    <t>odpočet stropu galerie : -0,25*19</t>
  </si>
  <si>
    <t>odpočet věnce na +7,340 : -0,25*19</t>
  </si>
  <si>
    <t>odpočet keram.překladu 1.NP m.č.1.06 a do soc.zař. : -0,25*(2,5+1,25*3)</t>
  </si>
  <si>
    <t>odpočet keram.překladu - vstup na galerii : -0,25*2,5</t>
  </si>
  <si>
    <t>odpočet ŽB sloupů : -0,3*(3,67+3,59+3,08)</t>
  </si>
  <si>
    <t>odpočet otvorových výplní - dveří : -1*(2,125*3*2+1*2,625*3)</t>
  </si>
  <si>
    <t>311237449</t>
  </si>
  <si>
    <t>Zdivo nosné z cihel a tvarovek pálených tloušťky 300 mm,P=10Mpa  součinitel prostupu tepla U = 0,49 W/m2.K , hodnota pro zdivo bez omítky při vlhkosti 1%,</t>
  </si>
  <si>
    <t>1.NP pod galerií : 3,67*(6,875+2,8*2+10)</t>
  </si>
  <si>
    <t>odpočet otvorů : -1*(1,8*2,1+0,65*0,65)</t>
  </si>
  <si>
    <t>odpočet překladu nad otorem : -0,25*(1+2,25)</t>
  </si>
  <si>
    <t>311237468</t>
  </si>
  <si>
    <t>Zdivo nosné z cihel a tvarovek pálených tloušťky 380 mm, P=10 Mpa  součinitel prostupu tepla U = 0,25 W/m2.K , hodnota pro zdivo bez omítky při vl...</t>
  </si>
  <si>
    <t>nadzákladové zdivo - 1.řada : 0,42*(19,84+28,77*2)</t>
  </si>
  <si>
    <t>311237494</t>
  </si>
  <si>
    <t>Zdivo nosné z cihel a tvarovek pálených tloušťky 500 mm, P=8 Mpa  součinitel prostupu tepla U = 0,14 W/m2.K, hodnota pro zdivo bez omítky při vlhkosti 1%,</t>
  </si>
  <si>
    <t>štítová stěna ke kótě +3,500 : (3,675-0,42)*20</t>
  </si>
  <si>
    <t>odpočet sloupů : -0,3*3,8*(3,675-0,42)</t>
  </si>
  <si>
    <t>štítová stěna ke kótě +7,340 : 3,59*20</t>
  </si>
  <si>
    <t>odpočet sloupů : -0,3*3,8*3,59</t>
  </si>
  <si>
    <t>štítová stěna ke kótě +10,670 : 3,08*20</t>
  </si>
  <si>
    <t>odpočet sloupů : -0,3*3,8*3,08</t>
  </si>
  <si>
    <t>podélné stěny : (3,675-0,42)*29,85*2</t>
  </si>
  <si>
    <t>3,59*29,85*2</t>
  </si>
  <si>
    <t>odpočet otvorů včetně ŽB překladu : -5,4*(1,85+0,5)*8</t>
  </si>
  <si>
    <t>odpočet sloupů : -0,3*0,38*(3,675+3,59)*10</t>
  </si>
  <si>
    <t>odpočet - 1.NP ŽB průvlak nade dveřmi : -0,5*2,7</t>
  </si>
  <si>
    <t>odpočet -  keram. překladu nade dveřmi : -0,25*1,5</t>
  </si>
  <si>
    <t>311361821</t>
  </si>
  <si>
    <t>Výztuž nadzákladových zdí z betonářské oceli 10 505(R)</t>
  </si>
  <si>
    <t>výztuž do tvárnic ztraceného bednění dle proj.statiky : 0,69065</t>
  </si>
  <si>
    <t>317167122</t>
  </si>
  <si>
    <t>Překlady keramické montáž a dodávka nenosné, délky 1250 mm, šířky 115 mm, výšky 71 mm</t>
  </si>
  <si>
    <t>T/1 : 6</t>
  </si>
  <si>
    <t>otvor SO01 : 6</t>
  </si>
  <si>
    <t>317167210</t>
  </si>
  <si>
    <t>Překlady keramické montáž a dodávka nosné, délky 1000 mm, šířky 70 mm, výšky 238 mm</t>
  </si>
  <si>
    <t>317167211</t>
  </si>
  <si>
    <t>Překlady keramické montáž a dodávka nosné, délky 1250 mm, šířky 70 mm, výšky 238 mm</t>
  </si>
  <si>
    <t>9,0</t>
  </si>
  <si>
    <t>317167212</t>
  </si>
  <si>
    <t>Překlady keramické montáž a dodávka nosné, délky 1500 mm, šířky 70 mm, výšky 238 mm</t>
  </si>
  <si>
    <t>317167213</t>
  </si>
  <si>
    <t>Překlady keramické montáž a dodávka nosné, délky 1750 mm, šířky 70 mm, výšky 238 mm</t>
  </si>
  <si>
    <t>317167216</t>
  </si>
  <si>
    <t>Překlady keramické montáž a dodávka nosné, délky 2500 mm, šířky 70 mm, výšky 238 mm</t>
  </si>
  <si>
    <t>317998115</t>
  </si>
  <si>
    <t>Překlady keramické izolace vkládaná mezi překlady tloušťky 100 mm</t>
  </si>
  <si>
    <t>m</t>
  </si>
  <si>
    <t>štítová stěna směrem  ke škole : 2,5</t>
  </si>
  <si>
    <t>317998117</t>
  </si>
  <si>
    <t>Překlady keramické izolace vkládaná mezi překlady tloušťky 120 mm</t>
  </si>
  <si>
    <t>1.NP dveře v podélné stěně : 1,5</t>
  </si>
  <si>
    <t>330321410</t>
  </si>
  <si>
    <t>Beton sloupů a pilířů železový třídy C 25/30</t>
  </si>
  <si>
    <t>sloup S 2 : 0,3*0,25*(4,075+3,59+3,08)</t>
  </si>
  <si>
    <t>sloup S 3 : 0,3*0,38*(4,075+3,59)*3+0,3*0,28*3,08*3</t>
  </si>
  <si>
    <t>sloup S 1 : 0,3*0,38*(4,875+3,59)*5*2</t>
  </si>
  <si>
    <t>331351101</t>
  </si>
  <si>
    <t>Bednění hranatých sloupů průřezu pravoúhlého čtyřúhelníka zřízení</t>
  </si>
  <si>
    <t>sloup S 2 : (0,3*2+0,25*2)*(4,075+3,59+3,08)</t>
  </si>
  <si>
    <t>sloup S 3 : (0,3*2+0,38*2)*(4,075+3,59)*3+(0,3*2+0,28*2)*3,08*3</t>
  </si>
  <si>
    <t>sloup S 1 : (0,3*2+0,38*2)*(4,875+3,59)*5*2</t>
  </si>
  <si>
    <t>331351102</t>
  </si>
  <si>
    <t>Bednění hranatých sloupů průřezu pravoúhlého čtyřúhelníka odstranění</t>
  </si>
  <si>
    <t>331351109</t>
  </si>
  <si>
    <t>Bednění hranatých sloupů příplatek za vzepření celé výměry při výšce 6 - 10 m</t>
  </si>
  <si>
    <t>331361821</t>
  </si>
  <si>
    <t>Výztuž hranatých sloupů z betonářské oceli 10 505(R)</t>
  </si>
  <si>
    <t>342247524</t>
  </si>
  <si>
    <t>Příčky z tvárnic pálených Příčky z tvárnic pálených tloušťky 80 mm, z děrovaných příčkovek, P 10, zděných na suchou pěnu</t>
  </si>
  <si>
    <t>za hydrantem : 0,65*0,65</t>
  </si>
  <si>
    <t>1.06 - prodloužení otvoru do školy : 0,5*3,5*2</t>
  </si>
  <si>
    <t>342247542</t>
  </si>
  <si>
    <t>Příčky z tvárnic pálených Příčky z tvárnic pálených tloušťky 140 mm, z děrovaných příčkovek, P 10, zděných na tenkovrstvou maltu</t>
  </si>
  <si>
    <t>342256363</t>
  </si>
  <si>
    <t>Příčky z cihel a tvárnic nepálených příčky z příčkovek pórobetonových tloušťky 100 mm</t>
  </si>
  <si>
    <t>1.NP pod galerií : 3*(3,06+1,725+0,9+2,8)</t>
  </si>
  <si>
    <t>odpočet otvorů : -0,7*2*4</t>
  </si>
  <si>
    <t>342264051</t>
  </si>
  <si>
    <t>Podhledy na kovové konstrukci opláštěné deskami sádrokartonovými nosná konstrukce z profilů CD s přímým uchycením 1x deska, tloušťky 12,5 mm, standard</t>
  </si>
  <si>
    <t>1.NP - 1.02 : 6,575*2,8</t>
  </si>
  <si>
    <t>1.05 : 3,25*2,8</t>
  </si>
  <si>
    <t>1.06 - čelo podhledu : (2,9+0,5)*2,125</t>
  </si>
  <si>
    <t>342264051PC</t>
  </si>
  <si>
    <t>Podhled akustický pohltivý dřevovláknitý s mech.odolností nárazu míče, vč.nosného roštu</t>
  </si>
  <si>
    <t xml:space="preserve">m2    </t>
  </si>
  <si>
    <t>Podhled bude zavěšen za požární podhled- kotvení v místě podkladních CD profilů.</t>
  </si>
  <si>
    <t>Typ desky,výška svěšení a případný požadavek na izolaci dle akustické studie nebo z výpočtu doby dozvuku.</t>
  </si>
  <si>
    <t>Dle typu desky upravit rozteč montážních profilů.</t>
  </si>
  <si>
    <t>Včetně povrchové úpravy.</t>
  </si>
  <si>
    <t>342264102</t>
  </si>
  <si>
    <t>Doplňkové práce osazení revizních dvířek do sádrokartonového podhledu, do 0,50 m2,  ,</t>
  </si>
  <si>
    <t>283490PC</t>
  </si>
  <si>
    <t>Dvířka revizní plná SI 4060 rozměr 600x600 mm</t>
  </si>
  <si>
    <t>Specifikace</t>
  </si>
  <si>
    <t>POL3_</t>
  </si>
  <si>
    <t>Podhledy na kovové konstrukci opláštěné deskami sádrokartonovými nosná konstrukce z profilů CD s přímým uchycením 1x deska, tloušťky 12,5 mm, impregnovaná</t>
  </si>
  <si>
    <t>R-položka</t>
  </si>
  <si>
    <t>POL12_1</t>
  </si>
  <si>
    <t>1.NP - 1.03+1.03a+1.03b+1.04+1.04a+1.04b : 5,93+1,33+1,33+3,5+1,55+3,36</t>
  </si>
  <si>
    <t>411321315</t>
  </si>
  <si>
    <t>Beton stropů železový stropů deskových, desek plochých střech, desek balkónových, desek hřibových stropů včetně hlavic hřibových sloupů, železový (bez výztuže) třídy C 20/25</t>
  </si>
  <si>
    <t>strop vestavby - galerie : 0,25*3,3*19</t>
  </si>
  <si>
    <t>411351101</t>
  </si>
  <si>
    <t>Bednění stropů deskových, balkonových nebo plošných konzol plné, rovné, popř. s náběhy systémové, včetně podepření, tloušťka stropu 240 mm, - zřízení</t>
  </si>
  <si>
    <t>galerie : 3,1*19</t>
  </si>
  <si>
    <t>411351102</t>
  </si>
  <si>
    <t>Bednění stropů deskových, balkonových nebo plošných konzol plné, rovné, popř. s náběhy  , - odstranění</t>
  </si>
  <si>
    <t>411351801</t>
  </si>
  <si>
    <t>Bednění stropů bednění svislých ploch zřízení</t>
  </si>
  <si>
    <t>galerie : 0,25*19</t>
  </si>
  <si>
    <t>411351802</t>
  </si>
  <si>
    <t>Bednění stropů bednění svislých ploch odstranění</t>
  </si>
  <si>
    <t>411361921</t>
  </si>
  <si>
    <t>Výztuž stropů ze svařovaných sítí průměr drátu 8 mm, velikost oka 150/150 mm</t>
  </si>
  <si>
    <t>413321315</t>
  </si>
  <si>
    <t>Beton nosníků železový třídy C 20/25</t>
  </si>
  <si>
    <t>ŽB průvlak P 2 : 0,38*0,25*2,2</t>
  </si>
  <si>
    <t>ŽB průvlak P 1 : (0,5*0,25+0,13*0,15)*23,1*2</t>
  </si>
  <si>
    <t>413351107</t>
  </si>
  <si>
    <t>Bednění nosníků zřízení</t>
  </si>
  <si>
    <t>ŽB průvlak P 2 : (0,38+0,25*2)*2,2</t>
  </si>
  <si>
    <t>ŽB průvlak P 1 : (0,5*2+0,13+0,15+0,25)*23,1*2</t>
  </si>
  <si>
    <t>413351108</t>
  </si>
  <si>
    <t>Bednění nosníků odstranění</t>
  </si>
  <si>
    <t>413351215</t>
  </si>
  <si>
    <t>Podpěrná konstrukce bednění nosníků přes 10 do 20 kPa, - zřízení</t>
  </si>
  <si>
    <t>413351216</t>
  </si>
  <si>
    <t>Podpěrná konstrukce bednění nosníků přes 10 do 20 kPa, odstranění</t>
  </si>
  <si>
    <t>413361821</t>
  </si>
  <si>
    <t>Výztuž nosníků z betonářské oceli 10 505(R)</t>
  </si>
  <si>
    <t>tonáž výztuže je obsažena v tabulce  věnce a průvlaky : 1</t>
  </si>
  <si>
    <t>417321414</t>
  </si>
  <si>
    <t>Železobeton ztužujících pásů a věnců třídy C 25/30</t>
  </si>
  <si>
    <t>věnec V 1 : 0,38*0,25*73</t>
  </si>
  <si>
    <t>věnec V 2 : 0,38*0,25*73</t>
  </si>
  <si>
    <t>věnec V 3 : 0,25*0,25*10</t>
  </si>
  <si>
    <t>věnec V 4 : 0,25*0,15*10</t>
  </si>
  <si>
    <t>věnec V 5 : 0,33*0,15*10</t>
  </si>
  <si>
    <t>417351115</t>
  </si>
  <si>
    <t>Bednění bočnic ztužujících pásů a věnců včetně vzpěr zřízení</t>
  </si>
  <si>
    <t>věnec V 1 : 2*0,25*73</t>
  </si>
  <si>
    <t>věnec V 2 : 2*0,25*73</t>
  </si>
  <si>
    <t>věnec V 3 : 2*0,25*10</t>
  </si>
  <si>
    <t>věnec V 4 : 2*0,15*10</t>
  </si>
  <si>
    <t>věnec V 5 : 2*0,15*10</t>
  </si>
  <si>
    <t>417351116</t>
  </si>
  <si>
    <t>Bednění bočnic ztužujících pásů a věnců včetně vzpěr odstranění</t>
  </si>
  <si>
    <t>417361821</t>
  </si>
  <si>
    <t>Výztuž ztužujících pásů a věnců z betonářské oceli 10 505(R)</t>
  </si>
  <si>
    <t>610100</t>
  </si>
  <si>
    <t>Příplatek za provedení omítky na pórobetonové zdivo</t>
  </si>
  <si>
    <t>19,855*2</t>
  </si>
  <si>
    <t>1,0*0,53*3*2</t>
  </si>
  <si>
    <t>610991001</t>
  </si>
  <si>
    <t>Začišťovací okenní lišta pro vnitř.omítku tl. 6 mm</t>
  </si>
  <si>
    <t>611421122</t>
  </si>
  <si>
    <t>Omítky vnitřní stropů vápenné, vápenocementové omítky vnitřní vápenné, vápenocementové stropů rovných hladké</t>
  </si>
  <si>
    <t>strop pod galerií : 18,4+5,93+1,33+1,33+3,5+1,55+3,36+9,5+7,44</t>
  </si>
  <si>
    <t>612421626</t>
  </si>
  <si>
    <t>Omítky vnitřní stěn vápenné nebo vápenocementové v podlaží i ve schodišti hladké</t>
  </si>
  <si>
    <t>pod vnitřní keramické obklady : 68,90730</t>
  </si>
  <si>
    <t>pod dřevěný obklad a podhled - 1.06 : 3,67*3,1*2+0,67*2,125</t>
  </si>
  <si>
    <t>pod dřevěný obklad stěn 1.01 : 3,9*(18,52*2+25,95*2)</t>
  </si>
  <si>
    <t>odpočet otvorů 1.01 : -1,8*2,1-2,125*3-0,65*0,65-2,05*2,25</t>
  </si>
  <si>
    <t>612421637</t>
  </si>
  <si>
    <t>Omítky vnitřní stěn vápenné nebo vápenocementové v podlaží i ve schodišti štukové</t>
  </si>
  <si>
    <t>pod galerií - 1.02 : 3,67*(2,8*2+6,575*2)-1,8*2,1</t>
  </si>
  <si>
    <t>1.03 : 1,58*(1,8*2+3,075*2)-0,535*1</t>
  </si>
  <si>
    <t>1.03a : 1,58*(0,9+1,485)+0,91*(0,9+1,485)</t>
  </si>
  <si>
    <t>1.03b : 1,58*(0,9+1,49)+0,91*(0,9+1,49)</t>
  </si>
  <si>
    <t>1.04 : 1,58*(1,8+1,725)+0,91*(1,8+1,725)-0,535*1</t>
  </si>
  <si>
    <t>1.04a : 1,58*(1,725+0,9)+0,91*(0,9+1,725)</t>
  </si>
  <si>
    <t>1.04b : 1,58*(2,8+1,2*2)+0,91*2,8</t>
  </si>
  <si>
    <t>1.05 : 3,67*(2,8*2+3,25*2)-1*2,625-1,2*2,25</t>
  </si>
  <si>
    <t>1.01 - nad dřevěným obkladem : 3,69*(29,1*2+19,05*2)</t>
  </si>
  <si>
    <t>1.01 - odpočet otvorů : -5,4*1,85*8-1,25*3</t>
  </si>
  <si>
    <t>1.06 : (0,5*3,5*2+2,5)+0,1*(3,5*2+2,5)</t>
  </si>
  <si>
    <t>po vybouraných oknech nad T/1 : 1,0*0,53*3*2</t>
  </si>
  <si>
    <t>612425931</t>
  </si>
  <si>
    <t>Omítka vápenná vnitřního ostění omítkou štukovou</t>
  </si>
  <si>
    <t>1.NP ostění otvorových výplní : 0,4*(2,125+3*2+1*3+2,625*6)+0,3*(1,8+2,1*2)+0,5*(1,2+2,25*2)</t>
  </si>
  <si>
    <t>2.NP dveře do obj.školy : 0,4*(2,125+3*2)</t>
  </si>
  <si>
    <t>1.01 : 0,5*(2,05+2,25*2)</t>
  </si>
  <si>
    <t>2.NP okna : 0,35*(5,4+1,85*2)*8</t>
  </si>
  <si>
    <t>1.03-1.05 : 0,4*(2,0*6+1,0*3)</t>
  </si>
  <si>
    <t>612473186</t>
  </si>
  <si>
    <t>Příplatek za zabudované rohovníky, stěny</t>
  </si>
  <si>
    <t>622471317RS7</t>
  </si>
  <si>
    <t>Nátěr nebo nástřik stěn vnějších, složitost 1 - 2 hmota silikátová Keim barevná skupina I</t>
  </si>
  <si>
    <t>Penetrace + 2 x krycí nátěr.</t>
  </si>
  <si>
    <t>649,8775+136,77</t>
  </si>
  <si>
    <t>620991121</t>
  </si>
  <si>
    <t>Zakrývání výplní vnějších otvorů z postaveného lešení</t>
  </si>
  <si>
    <t>5,4*1,25*8</t>
  </si>
  <si>
    <t>622319133</t>
  </si>
  <si>
    <t>Zateplení fasády  , expandovaným polystyrénem, tloušťky 120 mm, kontaktní nátěr a silikonová omítka, hlazená, zrnitost 2 mm</t>
  </si>
  <si>
    <t>svislé zateplení  čel vazníků : (3,5+1,2)*29,1</t>
  </si>
  <si>
    <t>622421131</t>
  </si>
  <si>
    <t>Omítky vnější stěn vápenné nebo vápenocementové hladké, ze suché soklové maltové směsi, složitost 1÷ 2</t>
  </si>
  <si>
    <t>vyrovnání nerovností pod HI svislou : 40,8324</t>
  </si>
  <si>
    <t>622421143</t>
  </si>
  <si>
    <t>Omítky vnější stěn vápenné nebo vápenocementové štukové,  , složitost 1÷ 2</t>
  </si>
  <si>
    <t>pohled severní - ozn.1 : 10,675*20+25</t>
  </si>
  <si>
    <t>pohled jižní - svislá atika vnitřní - ke střeše tělocvičny : 25</t>
  </si>
  <si>
    <t>pohled západní : 250,21-1,2*2,25-2,05*2,25-5,4*1,85*4</t>
  </si>
  <si>
    <t>pohled východní : 223,4-5,4*1,85*4</t>
  </si>
  <si>
    <t>62350R</t>
  </si>
  <si>
    <t>Polymercementový spojovací můstek</t>
  </si>
  <si>
    <t xml:space="preserve">předěly TI a zdiva : </t>
  </si>
  <si>
    <t>vazníky : 1,0*73</t>
  </si>
  <si>
    <t>sloupy : 1,0*7,665*10+1,0*10,745*3</t>
  </si>
  <si>
    <t>nosníky : 0,75*73+1,0*46,2</t>
  </si>
  <si>
    <t>631312611RM1</t>
  </si>
  <si>
    <t>Mazanina betonová tl. 5 - 8 cm C 16/20 z betonu prostého</t>
  </si>
  <si>
    <t>Včetně vytvoření dilatačních spár, bez zaplnění.</t>
  </si>
  <si>
    <t>T2 pod epoxidovou stěrku : (18,4+5,93+1,33*2+3,5+1,55+3,36+9,5)*0,065</t>
  </si>
  <si>
    <t>631319161R00</t>
  </si>
  <si>
    <t>Příplatek za konečnou úpravu mazanin tl. 8 cm</t>
  </si>
  <si>
    <t>632441044</t>
  </si>
  <si>
    <t>Potěr litý anhydritový anhydritový, pevnost v tlaku 20 MPa, pokládaná plocha do 500 m2, tloušťka 45 mm</t>
  </si>
  <si>
    <t>skladba T2 - 1.NP1.02 - 1.05 : 18,4+5,93+1,33+1,33+3,5+1,55+3,36+9,5</t>
  </si>
  <si>
    <t>642942111</t>
  </si>
  <si>
    <t>Osazení zárubní dveřních ocelových bez dveřních křídel, do zdiva včetně kotvení, na jakoukoliv cementovou maltu, s vybetonováním prahu v zárubni a s osazením špalíků nebo latí pro dřevěný práh</t>
  </si>
  <si>
    <t>553310021</t>
  </si>
  <si>
    <t>zárubeň kovová jednostranná; pro sádrokarton, pro přesné zdění; ústí 100 mm; š průchodu 700 mm; h průchodu 1 970 mm; L, P</t>
  </si>
  <si>
    <t>553310022</t>
  </si>
  <si>
    <t>zárubeň kovová jednostranná; pro sádrokarton, pro přesné zdění; ústí 100 mm; š průchodu 800 mm; h průchodu 1 970 mm; L, P, EW 15DP3</t>
  </si>
  <si>
    <t>941941051</t>
  </si>
  <si>
    <t>Montáž lešení lehkého pracovního řadového s podlahami šířky od 1,20 do 1,50 m, výšky do 10 m</t>
  </si>
  <si>
    <t>pro fasádní práce : (29*2+23)*10</t>
  </si>
  <si>
    <t>941941391</t>
  </si>
  <si>
    <t>Montáž lešení lehkého pracovního řadového s podlahami příplatek za každý další i započatý měsíc použití lešení šířky od 1,20 do 1,50 m a výšky do 10 m</t>
  </si>
  <si>
    <t>2 měsíce : 810*2</t>
  </si>
  <si>
    <t>941941851</t>
  </si>
  <si>
    <t>Demontáž lešení lehkého řadového s podlahami šířky přes 1,2 do 1,5 m, výšky do 10 m</t>
  </si>
  <si>
    <t>941955002</t>
  </si>
  <si>
    <t>Lešení lehké pracovní pomocné pomocné, o výšce lešeňové podlahy přes 1,2 do 1,9 m</t>
  </si>
  <si>
    <t>práce v soc.místnostech : 2,8*19</t>
  </si>
  <si>
    <t>943943221</t>
  </si>
  <si>
    <t>Montáž lešení prostorového lehkého bez podlah výšky do 10 m</t>
  </si>
  <si>
    <t>vnitřní práce v tělocvičně : 29*19*7,5</t>
  </si>
  <si>
    <t>943943292</t>
  </si>
  <si>
    <t>Montáž lešení prostorového lehkého bez podlah příplatek za každý další i započatý měsíc použití lešení pro zatížení podlahové plochy do 2 kPa (200 kg/m2)</t>
  </si>
  <si>
    <t>2 měsíce : 4132,5*2</t>
  </si>
  <si>
    <t>943943821</t>
  </si>
  <si>
    <t>Demontáž lešení prostorového lehkého výšky do 10 m</t>
  </si>
  <si>
    <t>943955021</t>
  </si>
  <si>
    <t>Montáž lešeňové podlahy s příčníky nebo podélníky, výšky do 10 m</t>
  </si>
  <si>
    <t>vnitřní práce v tělocvičně : 19*29</t>
  </si>
  <si>
    <t>943955191</t>
  </si>
  <si>
    <t>Montáž lešeňové podlahy příplatek k ceně za každý další i započatý měsíc použití lešení s příčníky nebo podélníky</t>
  </si>
  <si>
    <t>2 měsíce : 551*2</t>
  </si>
  <si>
    <t>943955821</t>
  </si>
  <si>
    <t>Demontáž lešeňové podlahy s příčníky nebo podélníky, výšky do 10 m</t>
  </si>
  <si>
    <t>952901110</t>
  </si>
  <si>
    <t>Čištění budov mytím vnějších ploch oken a dveří</t>
  </si>
  <si>
    <t>okna : 54</t>
  </si>
  <si>
    <t>dveře : 1,15*2,25+1,95*2,25</t>
  </si>
  <si>
    <t>952901114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</si>
  <si>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</si>
  <si>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interiéry tělocvičny : 551+53,2</t>
  </si>
  <si>
    <t>962032432R00</t>
  </si>
  <si>
    <t>Bourání zdiva z dutých cihel nebo tvárnic na MVC</t>
  </si>
  <si>
    <t>SO1 otvor pro dveře 1.03-05 : 1,0*2,1*0,25*3</t>
  </si>
  <si>
    <t>968061112R00</t>
  </si>
  <si>
    <t>Vyvěšení dřevěných okenních křídel pl. do 1,5 m2</t>
  </si>
  <si>
    <t>968062244R00</t>
  </si>
  <si>
    <t>Vybourání dřevěných rámů oken jednoduch. pl. 1 m2</t>
  </si>
  <si>
    <t>1,0*0,53*3</t>
  </si>
  <si>
    <t>961044111</t>
  </si>
  <si>
    <t>Bourání základů z betonu prostého</t>
  </si>
  <si>
    <t>betonové základy sloupků oplocení : 0,3*0,3*0,6*30</t>
  </si>
  <si>
    <t>711212000R00</t>
  </si>
  <si>
    <t>Penetrace podkladu pod hydroizolační nátěr,vč.dod.</t>
  </si>
  <si>
    <t>711212002RT3</t>
  </si>
  <si>
    <t>Hydroizolační povlak - nátěr nebo stěrka pružná hydroizolace tl. 2mm</t>
  </si>
  <si>
    <t>jednovrstvá</t>
  </si>
  <si>
    <t xml:space="preserve">POD OBKLAD : </t>
  </si>
  <si>
    <t>1.03 : 2,09*(1,8*2+3,06*2+0,25*2-0,7*2-1)</t>
  </si>
  <si>
    <t>1.03a : 2,09*(0,9*2+1,485*2-0,7)</t>
  </si>
  <si>
    <t>1.03b : 2,09*(0,9*2+1,49*2-0,7)</t>
  </si>
  <si>
    <t>1.04 : 2,09*(1,8*2+1,725*2+0,25*2-0,7*2-1)</t>
  </si>
  <si>
    <t>1.04a : 2,09*(0,9*2+1,725*2-0,7)</t>
  </si>
  <si>
    <t>1.04b : 2,09*(2,8*2+1,2*2-0,7)</t>
  </si>
  <si>
    <t>711111001</t>
  </si>
  <si>
    <t>Provedení izolace proti zemní vlhkosti natěradly za studena na ploše vodorovné nátěrem penetračním, 1 x nátěr, včetně dodávky penetračního laku ALP</t>
  </si>
  <si>
    <t>skladba T1 : 28,77*19,84</t>
  </si>
  <si>
    <t>711112001</t>
  </si>
  <si>
    <t>Provedení izolace proti zemní vlhkosti natěradly za studena na ploše svislé, včetně pomocného lešení o výšce podlahy do 1900 mm a pro zatížení do 1,5 kPa. nátěrem penetračním, 1x nátěr, včetně</t>
  </si>
  <si>
    <t>svisle základové zdivo : 0,42*(28,77*2+19,84*2)</t>
  </si>
  <si>
    <t>711141559</t>
  </si>
  <si>
    <t>Provedení izolace proti zemní vlhkosti pásy přitavením vodorovná, 1 vrstva, s dodávkou izolačního pásu se skleněnou nebo polyesterovou vložkou, s minerálním posypem</t>
  </si>
  <si>
    <t>711142559</t>
  </si>
  <si>
    <t>Provedení izolace proti zemní vlhkosti pásy přitavením svislá, 1 vrstva, s dodávkou izolačního pásu se skleněnou nebo polyesterovou vložkou, s minerálním posypem</t>
  </si>
  <si>
    <t>998711201R00</t>
  </si>
  <si>
    <t>Přesun hmot pro izolace proti vodě, výšky do 6 m</t>
  </si>
  <si>
    <t>Přesun hmot</t>
  </si>
  <si>
    <t>POL7_</t>
  </si>
  <si>
    <t>712311101</t>
  </si>
  <si>
    <t>Povlakové krytiny střech do 10° za studena nátěrem 1 x, penetračním nebo asfaltovým lakem, včetně dodávky materiálu</t>
  </si>
  <si>
    <t>skladba T 4 - střecha : 29,1*19,8+0,3*(29,8*2+29,1)</t>
  </si>
  <si>
    <t>712341559</t>
  </si>
  <si>
    <t>Povlakové krytiny střech do 10° pásy přitavením v celé ploše, 1 vrstva, včetně dodávky pásu izolačního z oxidovaného asfaltu natavitelného; nosná vložka skelná tkanina</t>
  </si>
  <si>
    <t>skladba T 4 - střecha-pojistná hydroizolace : 29,1*19,8+0,3*(29,8*2+29,1)</t>
  </si>
  <si>
    <t>712378003</t>
  </si>
  <si>
    <t>Doplňkové konstrukce k povlakovým krytinám z fólií atiková okapnice, RŠ 250 mm, z pozinkovaného plechu s povrchovou úpravou PVC</t>
  </si>
  <si>
    <t>712378006</t>
  </si>
  <si>
    <t>Doplňkové konstrukce k povlakovým krytinám z fólií rohová lišta vnější, RŠ 100 mm, z pozinkovaného plechu s povrchovou úpravou PVC</t>
  </si>
  <si>
    <t>19,8*2+29,1</t>
  </si>
  <si>
    <t>712378007</t>
  </si>
  <si>
    <t>Doplňkové konstrukce k povlakovým krytinám z fólií rohová lišta vnitřní, RŠ 100 mm, z pozinkovaného plechu s povrchovou úpravou PVC</t>
  </si>
  <si>
    <t>29,1+19,645*2+0,3*2</t>
  </si>
  <si>
    <t>712472101</t>
  </si>
  <si>
    <t>Povlaková krytina střech do 30° termoplasty montáž povlakové krytiny střech od 10° do 30° fólií kotvením</t>
  </si>
  <si>
    <t>skladba T 4 - střecha : 29,1*19,8+(0,22+0,32)*29,1+0,5*19,8*2+25,25*2</t>
  </si>
  <si>
    <t>712997001</t>
  </si>
  <si>
    <t>Přilepení polystyrenových klínů do asfaltu</t>
  </si>
  <si>
    <t>skladba T 4 - střecha-pojistná hydroizolace : 29,1+19,8*2</t>
  </si>
  <si>
    <t>28322012</t>
  </si>
  <si>
    <t>fólie izolační střešní hydroizolační; tloušťka 1,50 mm; plošná hmotnost 1 960 g/m2; PVC-P, PES výztuž; µ = 15 000,0</t>
  </si>
  <si>
    <t>skladba T 4 - střecha : (29,1*19,8+(0,22+0,32)*29,1+0,5*19,8*2+25,25*2)*1,15</t>
  </si>
  <si>
    <t>28375980</t>
  </si>
  <si>
    <t>klín atikový pěnový polystyren; š = 50,0 mm; v = 50 mm; l = 1 000 mm</t>
  </si>
  <si>
    <t>skladba T 4 - střecha : 29,1+19,8*2</t>
  </si>
  <si>
    <t>311735527</t>
  </si>
  <si>
    <t>hmoždinka zatloukací; použití: připevnění minerálních desek na podklad z betonu a plných cihel; mat. polyetylén, trn ocelový zatloukací; způsob kotvení kotva izol.desek; rozměr 8/60, délka</t>
  </si>
  <si>
    <t>6 ks / m2 : 3972</t>
  </si>
  <si>
    <t>998712202R00</t>
  </si>
  <si>
    <t>Přesun hmot pro povlakové krytiny, výšky do 12 m</t>
  </si>
  <si>
    <t>713111111</t>
  </si>
  <si>
    <t>Montáž tepelné izolace stropů kladené vrchem, volně,</t>
  </si>
  <si>
    <t>skladba T 4 - střecha : 29,1*19,8</t>
  </si>
  <si>
    <t>713121111</t>
  </si>
  <si>
    <t>Montáž tepelné izolace podlah  jednovrstvá, bez dodávky materiálu</t>
  </si>
  <si>
    <t>skladba T2 : 18,4+5,93+1,33+1,33+3,5+1,55+3,36+9,5</t>
  </si>
  <si>
    <t>skladba T3 - galerie - 2x 1 vrstva -EPS+kročejová iz. : 3,35*19*2</t>
  </si>
  <si>
    <t>713121121</t>
  </si>
  <si>
    <t>Montáž tepelné izolace podlah  dvouvrstvá, bez dodávky materiálu</t>
  </si>
  <si>
    <t>713131130</t>
  </si>
  <si>
    <t>Montáž tepelné izolace stěn vložením do nosné rámové konstrukce</t>
  </si>
  <si>
    <t>sloupy - štítová stěna tl.500 mm : 0,3*(3,675+3,59+3,08)*3</t>
  </si>
  <si>
    <t>podélné stěny : 0,3*(3,675+3,59)*5*2</t>
  </si>
  <si>
    <t>věnec na + 3,500 - štít tl.50 cm a podélné stěny : 0,25*(19,76+29,48*2)</t>
  </si>
  <si>
    <t>věnec na + 3,500 - štít tl.250 mm je součástí bet. stropu vestavby : 0,25*19,76</t>
  </si>
  <si>
    <t>věnec na + 7,340 - štít tl.50 cm a podélné stěny : 0,25*(19,76+29,48*2)</t>
  </si>
  <si>
    <t>věnec na + 7,340 - štít tl.250 mm : 0,25*19</t>
  </si>
  <si>
    <t>věnec na + 10,670 - štít tl.250 mm : (0,25+0,15)*19</t>
  </si>
  <si>
    <t>věnec na + 10,670 - štít tl.500 mm : (0,5+2*0,15)*19</t>
  </si>
  <si>
    <t>štítová izolace mezi objektem tělocvičny a školy - tl.150 mm : 11,15*20</t>
  </si>
  <si>
    <t>svislá dilatace mezi základy tělocvičny a školy tl.50 mm : 1,2*20</t>
  </si>
  <si>
    <t>svislá izolace čel vazníků do roštu : (3,23+0,745)*29,1</t>
  </si>
  <si>
    <t>713131131</t>
  </si>
  <si>
    <t>Montáž tepelné izolace stěn lepením</t>
  </si>
  <si>
    <t>svislá izolace zákl.desky a svislé stěny-1x tl.50 mm,1x tl 80 mm : (0,4+0,42)*(28,77*2+19,84)</t>
  </si>
  <si>
    <t>štítová stěna vnitřní strany střechy (tl.250 mm) - tl.80 mm : 1,15*19</t>
  </si>
  <si>
    <t>zateplení roletového překladu nad okny - tl.100 mm : (0,35+0,15)*5,4*8</t>
  </si>
  <si>
    <t>zateplení roletového překladu nad okny - tl.120 mm : 0,15*5,4*8</t>
  </si>
  <si>
    <t>zateplení čel vazníků z interiéru střechy - EPS 120 mm : (3,23+0,745)*29,1</t>
  </si>
  <si>
    <t>svislé zateplení štítů z interiéru střechy-štít u školy tl.80 mm : 0,25*19,7+25,25</t>
  </si>
  <si>
    <t>zateplení věnce štítu volného : (0,5+0,15*2)*19,7</t>
  </si>
  <si>
    <t>713191100</t>
  </si>
  <si>
    <t>Izolace tepelné běžných konstrukcí - doplňky položení separační fólie, včetně dodávky PE fólie</t>
  </si>
  <si>
    <t>283754621R</t>
  </si>
  <si>
    <t>Deska polystyrenová XPS Austrotherm TOP P GK 50 mm</t>
  </si>
  <si>
    <t>SPCM</t>
  </si>
  <si>
    <t>zateplení základů : 0,4*(28,77*2+19,84)*1,05</t>
  </si>
  <si>
    <t>28375463R</t>
  </si>
  <si>
    <t>Deska polystyrenová XPS Austrotherm TOP P GK 80 mm</t>
  </si>
  <si>
    <t>zateplení základů : 0,42*(28,77*2+19,84)*1,05</t>
  </si>
  <si>
    <t>štítová stěna vnitřní strany (tl.250 mm) - tl.80 mm : 1,15*19*1,05</t>
  </si>
  <si>
    <t>28375485</t>
  </si>
  <si>
    <t>deska izolační tepelně izol.; extrudovaný polystyren; povrch hladký; polodrážka; součinitel tepelné vodivosti 0,035 W/mK; obj. hmotnost 35,00 kg/m3</t>
  </si>
  <si>
    <t>štítová izolace mezi objektem tělocvičny a školy - tl.150 mm : 0,15*3,9*20*1,05</t>
  </si>
  <si>
    <t>odpočet otvorů : -0,15*(2,125*3*2+1*2,625*3)*1,05</t>
  </si>
  <si>
    <t>svislá dilatace mezi základy tělocvičny a školy tl.50 mm : 0,05*1,2*20*1,05</t>
  </si>
  <si>
    <t>283754926</t>
  </si>
  <si>
    <t>deska izolační tepelně izol.; extrudovaný polystyren; povrch vroubkovaný; rovná hrana; tl. 100,0 mm; součinitel tepelné vodivosti 0,037 W/mK; R = 2,703 m2K/W; obj. hmotnost 30,00 kg/m3</t>
  </si>
  <si>
    <t>skladba T1 : (486+14,75+4+13,75+6,55)*1,05</t>
  </si>
  <si>
    <t>28375768.A</t>
  </si>
  <si>
    <t>deska izolační EPS 150; pěnový polystyren; povrch hladký; součinitel tepelné vodivosti 0,035 W/mK; obj. hmotnost 25,00 kg/m3</t>
  </si>
  <si>
    <t>Začátek provozního součtu</t>
  </si>
  <si>
    <t xml:space="preserve">  skladba T3 - galerie : 0,05*3,35*19*1,05</t>
  </si>
  <si>
    <t xml:space="preserve">  zateplení roletového překladu nad okny - tl.100 mm : 0,1*(0,35+0,15)*5,4*8*1,05</t>
  </si>
  <si>
    <t xml:space="preserve">  zateplení roletového překladu nad okny - tl.120 mm : 0,12*0,15*5,4*8*1,05</t>
  </si>
  <si>
    <t xml:space="preserve">  zateplení sloupů - štítová stěna tl.500 mm : 0,3*(3,675+3,59+3,08)*3*1,05</t>
  </si>
  <si>
    <t xml:space="preserve">  sloupy podélné stěny : 0,3*(3,675+3,59)*5*2*1,05</t>
  </si>
  <si>
    <t xml:space="preserve">  věnec na + 3,500 - štít tl.50 cm a podélné stěny : 0,25*(19,76+29,48*2)*1,05</t>
  </si>
  <si>
    <t xml:space="preserve">  věnec na + 3,500 - štít tl.250 mm je součástí bet. stropu vestavby : 0,25*19,76*1,05</t>
  </si>
  <si>
    <t xml:space="preserve">  věnec na + 7,340 - štít tl.50 cm a podélné stěny : 0,25*(19,76+29,48*2)*1,05</t>
  </si>
  <si>
    <t xml:space="preserve">  věnec na + 7,340 - štít tl.250 mm : 0,25*19*1,05</t>
  </si>
  <si>
    <t xml:space="preserve">  věnec na + 10,670 - štít tl.250 mm : 0,15*19*1,05</t>
  </si>
  <si>
    <t xml:space="preserve">  svislá izolace čel vazníků do roštu - EPS 60 mm : 0,06*(3,23+0,745)*29,1*1,05</t>
  </si>
  <si>
    <t xml:space="preserve">  zateplení čel vazníků z interiéru střechy - EPS 120 mm : 0,12*(3,23+0,745)*29,1*1,05</t>
  </si>
  <si>
    <t xml:space="preserve">  zateplení štítu u školy z interiéru střechy : 0,08*(25,25+0,25*19,7)*1,05</t>
  </si>
  <si>
    <t xml:space="preserve">  zateplení věnce štítu volného : (0,08*0,5*19,7+0,1*0,15*19,7+0,12*0,15*19,7)*1,05</t>
  </si>
  <si>
    <t xml:space="preserve">  skladba T2 : 0,05*2*(18,4+5,93+1,33+1,33+3,5+1,55+3,36+9,5)*1,05</t>
  </si>
  <si>
    <t xml:space="preserve">  skladba T3 - galerie - 1 vrstva -EPS tl.50 mm : 0,05*3,35*19*1,05</t>
  </si>
  <si>
    <t>Konec provozního součtu</t>
  </si>
  <si>
    <t>127,54481*0,15</t>
  </si>
  <si>
    <t>28376507</t>
  </si>
  <si>
    <t>deska izolační střešní; PIR; polodrážka; tl. 220,0 mm; kašírování Al fólie; součinitel tepelné vodivosti 0,023 W/mK; R = 9,570 m2K/W; obj. hmotnost 30,00 kg/m3</t>
  </si>
  <si>
    <t>skladba T 4 - střecha : 29,1*19,8*1,05</t>
  </si>
  <si>
    <t>63153785</t>
  </si>
  <si>
    <t>deska izolační polotuhá, podlahová; minerální vlákno; tl. 50,0 mm; součinitel tepelné vodivosti 0, 037 W/mK; R = 1,350 m2K/W; obj. hmotnost 110,00 kg/m3; hydrofobizováno</t>
  </si>
  <si>
    <t>skladba T3 - galerie : 3,35*19*1,05</t>
  </si>
  <si>
    <t>67352295</t>
  </si>
  <si>
    <t>fólie izolační střešní parotěsná; tloušťka 0,20 mm; plošná hmotnost 110 g/m2; PE; sd do 50,00 m</t>
  </si>
  <si>
    <t>skladba T 4 - střecha : 29,1*19,8*1,15</t>
  </si>
  <si>
    <t>998713202R00</t>
  </si>
  <si>
    <t>Přesun hmot pro izolace tepelné, výšky do 12 m</t>
  </si>
  <si>
    <t>720001</t>
  </si>
  <si>
    <t>Dodávka a montáž vnitřních rozvodů ZTI  dle položkového rozpočtu</t>
  </si>
  <si>
    <t>kpl.</t>
  </si>
  <si>
    <t>730001</t>
  </si>
  <si>
    <t>Dodávka a montáž rozvodů ÚT dle položkového rozpočtu</t>
  </si>
  <si>
    <t>762100PC1</t>
  </si>
  <si>
    <t>Dodávka a montáž  střešních vazníků, impregnovaných, příhradový vazník</t>
  </si>
  <si>
    <t xml:space="preserve">dodávka vazníků,ztužení vazníků,podélné ztužení : </t>
  </si>
  <si>
    <t xml:space="preserve">montáž,doprava,kotevní a spojovací prostředky,zdvihací prostředky : </t>
  </si>
  <si>
    <t>kpl. : 1</t>
  </si>
  <si>
    <t>762341220</t>
  </si>
  <si>
    <t>Bednění a laťování montáž bednění z velkoplošných desek na bázi dřeva</t>
  </si>
  <si>
    <t>svislé čelo vazníků vyšší a nižší : 29,1*(3,23+1,2)</t>
  </si>
  <si>
    <t>762343101</t>
  </si>
  <si>
    <t>Bednění a laťování montáž rošt pro tepelnou izolaci</t>
  </si>
  <si>
    <t>vyšší čelo vazníků : 29,1*7</t>
  </si>
  <si>
    <t>nižší čelo vazníků : 29,1*3</t>
  </si>
  <si>
    <t>60510058</t>
  </si>
  <si>
    <t>lať průřez 48 cm2; jakost II; l = 3000,0 mm</t>
  </si>
  <si>
    <t>čela vazníků : 291*1,1</t>
  </si>
  <si>
    <t>60725017R</t>
  </si>
  <si>
    <t>Deska dřevoštěpková OSB 3 N tl. 25 mm</t>
  </si>
  <si>
    <t>705,093*1,05</t>
  </si>
  <si>
    <t>60726121</t>
  </si>
  <si>
    <t>deska dřevoštěpková třívrstvá pro prostředí vlhké; strana broušená; hrana pero/drážka; tl = 18,0 mm</t>
  </si>
  <si>
    <t>svislé čelo vazníků vyšší a nižší : 29,1*(3,23+1,2)*1,15</t>
  </si>
  <si>
    <t>998762202R00</t>
  </si>
  <si>
    <t>Přesun hmot pro tesařské konstrukce, výšky do 12 m</t>
  </si>
  <si>
    <t>764001</t>
  </si>
  <si>
    <t>1/K - oplechování venkovního parapetu okna 3/O</t>
  </si>
  <si>
    <t xml:space="preserve">m     </t>
  </si>
  <si>
    <t xml:space="preserve">materiál Pz + plast : </t>
  </si>
  <si>
    <t xml:space="preserve">barva šedá RAL 9007 : </t>
  </si>
  <si>
    <t xml:space="preserve">délka okna 5400 mm,rš.250 mm : </t>
  </si>
  <si>
    <t>ks : 5,46*8</t>
  </si>
  <si>
    <t>764002</t>
  </si>
  <si>
    <t>2/K - oplechování atiky na +10,900 z čela tělocvičny</t>
  </si>
  <si>
    <t xml:space="preserve">r.š.470 mm,délka 30,3 m : </t>
  </si>
  <si>
    <t xml:space="preserve">nárožní napojení na 3/K+4/K : </t>
  </si>
  <si>
    <t>m : 30,3</t>
  </si>
  <si>
    <t>764003</t>
  </si>
  <si>
    <t>3/K - oplechování atiky na +10,900 boční část od školy</t>
  </si>
  <si>
    <t xml:space="preserve">r.š.630 mm,délka 20,15 m : </t>
  </si>
  <si>
    <t xml:space="preserve">nárožní napojení na 2/K : </t>
  </si>
  <si>
    <t>m : 20,15</t>
  </si>
  <si>
    <t>764004</t>
  </si>
  <si>
    <t>4/K - oplechování atiky na +10,900 boční část</t>
  </si>
  <si>
    <t xml:space="preserve">šířka atiky.580 mm,délka 20 m : </t>
  </si>
  <si>
    <t>764005</t>
  </si>
  <si>
    <t>5/K - krycí lišta ukončení hydroizolační folie podél štítů</t>
  </si>
  <si>
    <t xml:space="preserve">délka 19,7 m, r.š.150 mm : </t>
  </si>
  <si>
    <t>m : 19,7</t>
  </si>
  <si>
    <t>764006</t>
  </si>
  <si>
    <t>6/K - ukončovací okapová lišta foliové krytiny nad žlabem</t>
  </si>
  <si>
    <t xml:space="preserve">délka 28,94 m, r.š.330 mm : </t>
  </si>
  <si>
    <t>m : 28,94</t>
  </si>
  <si>
    <t>764007</t>
  </si>
  <si>
    <t>7/K - podokapní žlab hranatý strana 150 mm včetně připev.prvků</t>
  </si>
  <si>
    <t xml:space="preserve">délka 28,94, r.š. 580 mm : </t>
  </si>
  <si>
    <t>764008</t>
  </si>
  <si>
    <t>8/K - odpadní roura D=100 mm včetně doplňků a kotlíků</t>
  </si>
  <si>
    <t xml:space="preserve">délka 8,45 m/ks : </t>
  </si>
  <si>
    <t>ks : 3</t>
  </si>
  <si>
    <t>764009</t>
  </si>
  <si>
    <t>9/K - lemování štítového zdiva a atiky SO 01</t>
  </si>
  <si>
    <t xml:space="preserve">délka 18,5 m : </t>
  </si>
  <si>
    <t xml:space="preserve">r.š.200 mm : </t>
  </si>
  <si>
    <t>m : 18,56</t>
  </si>
  <si>
    <t>764010</t>
  </si>
  <si>
    <t>10/K - lemování styku štítového zdiva a zídky u stříšky SO 01</t>
  </si>
  <si>
    <t xml:space="preserve">délka 1,38 m : </t>
  </si>
  <si>
    <t>m : 1,45</t>
  </si>
  <si>
    <t>998764202R00</t>
  </si>
  <si>
    <t>Přesun hmot pro klempířské konstr., výšky do 12 m</t>
  </si>
  <si>
    <t>766002</t>
  </si>
  <si>
    <t>2/T - vnitřní dveře dřevěné 1kř.otevíravé plné 700x1970 mm</t>
  </si>
  <si>
    <t xml:space="preserve">do ocelové zárubně HSE, osazení mezi ostění tl.300 mm : </t>
  </si>
  <si>
    <t xml:space="preserve">s úpravou pro zárubeň do příčky 100 mm : </t>
  </si>
  <si>
    <t xml:space="preserve">kování rozetové souprava s olivou-WC : </t>
  </si>
  <si>
    <t xml:space="preserve">bez prahu : </t>
  </si>
  <si>
    <t xml:space="preserve">barva křídla lakovaná,RAL bude upřesněna architektem : </t>
  </si>
  <si>
    <t>ks levé : 1</t>
  </si>
  <si>
    <t>ks pravé : 3</t>
  </si>
  <si>
    <t>766003</t>
  </si>
  <si>
    <t>3/T - obklad stěn do výšky 3840 mm+ukončení 4/T+5/T včetně podkladního roštu a vytvoření otvorů pro: termohlavic, odvzdušňovací vetily a pákové ovladače</t>
  </si>
  <si>
    <t xml:space="preserve">provedení je v detailu truhlářkých výrobků : </t>
  </si>
  <si>
    <t>m 2 : 3,84*(26*2+18,6*2)+2,87*3*2-2,15*3-1,95*2,2-1,95*2,25</t>
  </si>
  <si>
    <t>766004</t>
  </si>
  <si>
    <t>4/T - parapet oken s přesahem ukončující obložení stěn</t>
  </si>
  <si>
    <t xml:space="preserve">dodávka a montáž - délka 5400 mm,šířka 542 mm s nosem 35 mm : </t>
  </si>
  <si>
    <t>ks : 8</t>
  </si>
  <si>
    <t>766005</t>
  </si>
  <si>
    <t>5/T - dílčí desky ukončující obložení stěn s napojením na parapety oken a mimo okna</t>
  </si>
  <si>
    <t xml:space="preserve">deska 5A - 6x délka 300 mm šířka 280 mm : </t>
  </si>
  <si>
    <t xml:space="preserve">deska 5B - 2x délka 650 mm šířka 280 mm : </t>
  </si>
  <si>
    <t xml:space="preserve">deska 5C - 2x délka 2850 mm šířka 280 mm : </t>
  </si>
  <si>
    <t xml:space="preserve">desky mimo okna : </t>
  </si>
  <si>
    <t xml:space="preserve">deska 5D - délka 19000 mm šířka 80 mm : </t>
  </si>
  <si>
    <t xml:space="preserve">deska 5E - délka 6600 mm+9880 mm šířka 80 mm : </t>
  </si>
  <si>
    <t xml:space="preserve">deska 5F - 2x délka 2800 mm šířka 80 mm : </t>
  </si>
  <si>
    <t>766006</t>
  </si>
  <si>
    <t>6/PO - vnitřní dveře dřevěné 1-kř.otevíravé,plné 800x1970 mm,požární EW 15DP3-C specifikace dle výpisu</t>
  </si>
  <si>
    <t xml:space="preserve">kování rozetové klika-klika,poverch nerez broušený : </t>
  </si>
  <si>
    <t xml:space="preserve">zámek pro cylindrickou vložku : </t>
  </si>
  <si>
    <t>ks levé : 2</t>
  </si>
  <si>
    <t>ks pravé : 1</t>
  </si>
  <si>
    <t>766010</t>
  </si>
  <si>
    <t>Dodávka a montáž sportovní podlahy dle skladby v projektu ozn.T 1, pro sportovní aktivity</t>
  </si>
  <si>
    <t>podlaha 1.01+1.06 : 494+7,44</t>
  </si>
  <si>
    <t>766011</t>
  </si>
  <si>
    <t>Vodorovné značení sportovní podlahy, specifikace dle dokumentace podlahy</t>
  </si>
  <si>
    <t>soubor</t>
  </si>
  <si>
    <t>766661112</t>
  </si>
  <si>
    <t>Montáž dveřních křídel kompletizovaných otevíravých ,  , do ocelové nebo fošnové zárubně, jednokřídlových, šířky do 800 mm</t>
  </si>
  <si>
    <t>766670021</t>
  </si>
  <si>
    <t>Montáž kliky a štítku</t>
  </si>
  <si>
    <t>54914588</t>
  </si>
  <si>
    <t>kování stavební - prvek: kliky se štíty mezipokojovými s ukazatelem; provedení Cr; pro dveře WC, koupelen</t>
  </si>
  <si>
    <t>54914595</t>
  </si>
  <si>
    <t>kování stavební - prvek: kliky se štíty pro cylindrickou vložku; provedení hnědá barva; pro dveře</t>
  </si>
  <si>
    <t>998766202R00</t>
  </si>
  <si>
    <t>Přesun hmot pro truhlářské konstr., výšky do 12 m</t>
  </si>
  <si>
    <t>767002</t>
  </si>
  <si>
    <t>3/Z - ochranná síť na pásovém okně</t>
  </si>
  <si>
    <t xml:space="preserve">velikost 5400 mmx1850 mm,síť PA 40/3 mm : </t>
  </si>
  <si>
    <t xml:space="preserve">po obvodu obšitá,kotvena do nadpraží a parapet svislého ostění : </t>
  </si>
  <si>
    <t xml:space="preserve">rozměr jednoho dílu 5600x1900 mm : </t>
  </si>
  <si>
    <t xml:space="preserve">barva bílá vč.napínacích lanek a kotvení : </t>
  </si>
  <si>
    <t>767003</t>
  </si>
  <si>
    <t>4/Z - ochranná síť na mezistrop, délky 19 m, ze 2 částí, možnost posunu na stranu, každá rozměr 9500 x 3600 mm</t>
  </si>
  <si>
    <t xml:space="preserve">množnost s možností posunu na stranu,je tvořená ze dvou částí : </t>
  </si>
  <si>
    <t xml:space="preserve">každá rozměru 9500x2700 mm kotvena mezi zábradlí a podhled : </t>
  </si>
  <si>
    <t xml:space="preserve">materiál PA 40/3 mm,po obvodu obšitá : </t>
  </si>
  <si>
    <t xml:space="preserve">barva bílá včetně horního lanka s kroužky a kotvení : </t>
  </si>
  <si>
    <t>kpl. : 2</t>
  </si>
  <si>
    <t>767004</t>
  </si>
  <si>
    <t>1/O - vstupní dveře 1-kř.1150x2250 mm</t>
  </si>
  <si>
    <t xml:space="preserve">dveře plné, rám hliníkový lakovaný tříkomorový : </t>
  </si>
  <si>
    <t xml:space="preserve">(profily spojené 40 mm širokými dělícími páskami : </t>
  </si>
  <si>
    <t xml:space="preserve">z materiálu ABS s integrovanou pěnovou vložkou) : </t>
  </si>
  <si>
    <t xml:space="preserve">stavební hloubka 82 mm, stavební otvor 1150x2250 mm : </t>
  </si>
  <si>
    <t xml:space="preserve">křídlo 1x 1000x2175 mm : </t>
  </si>
  <si>
    <t xml:space="preserve">kování klika-koule,broušený nerez : </t>
  </si>
  <si>
    <t xml:space="preserve">zámek bezpečnostní : </t>
  </si>
  <si>
    <t xml:space="preserve">bez prahu,barevné řešení lakovaný profil RAL 9007 : </t>
  </si>
  <si>
    <t xml:space="preserve">Uf=0,79W/m2.K , Uw=0,73W/m2.K , Ud=1,06W/m2.K : </t>
  </si>
  <si>
    <t>767005</t>
  </si>
  <si>
    <t>2/O - vstupní dveře 2-kř.1950x2250 mm</t>
  </si>
  <si>
    <t xml:space="preserve">stavební hloubka 82 mm, stavební otvor 1950x2250 mm : </t>
  </si>
  <si>
    <t xml:space="preserve">křídlo 2x900x2175 mm : </t>
  </si>
  <si>
    <t xml:space="preserve">kování panikové,broušený nerez : </t>
  </si>
  <si>
    <t>767006</t>
  </si>
  <si>
    <t>3/O - prosklená stěna v hliníkovém rámu 5400x1850 mm</t>
  </si>
  <si>
    <t xml:space="preserve">svisle 2 sloupky,krajní díly 1x výklopné a 1x otevíravé : </t>
  </si>
  <si>
    <t xml:space="preserve">ovládání pákovým ovladačem s flexibilním přechodem přes parapet : </t>
  </si>
  <si>
    <t xml:space="preserve">šířky 300 mm ve výšce +3,900 mm : </t>
  </si>
  <si>
    <t xml:space="preserve">pákový ovladač pro výklop umístěný v horní části : </t>
  </si>
  <si>
    <t xml:space="preserve">táhlo k flexibilnímu převodu délky 1800+flexi+táhlo k ovládací : </t>
  </si>
  <si>
    <t xml:space="preserve">klice délky 2500 mm-1,4 m nad podlahou : </t>
  </si>
  <si>
    <t xml:space="preserve">pákový ovladač pro otevírání umístěný ve střední části : </t>
  </si>
  <si>
    <t xml:space="preserve">táhlok flexibilnímu převodu délky 900+flexi+táhlo k ovládací : </t>
  </si>
  <si>
    <t xml:space="preserve">klice délky 2500 mm,výška ovládání 1,4 m nad podlahou : </t>
  </si>
  <si>
    <t xml:space="preserve">materiál-broušený nerez : </t>
  </si>
  <si>
    <t xml:space="preserve">provedení je v náčrtu v tabulkách venkovních otvorů : </t>
  </si>
  <si>
    <t xml:space="preserve">barva profilů - RAL 9007 : </t>
  </si>
  <si>
    <t>ks levý : 2</t>
  </si>
  <si>
    <t>ks pravý : 2</t>
  </si>
  <si>
    <t>767007</t>
  </si>
  <si>
    <t>4/O - prosklená stěna v hliníkovém rámu 5400x1850 mm</t>
  </si>
  <si>
    <t xml:space="preserve">svisle 2 sloupky,krajní díly 2x výklopné : </t>
  </si>
  <si>
    <t xml:space="preserve">materiál broušený nerez : </t>
  </si>
  <si>
    <t xml:space="preserve">profily lakované RAL 9007 : </t>
  </si>
  <si>
    <t>ks : 4</t>
  </si>
  <si>
    <t>767008</t>
  </si>
  <si>
    <t>1/PO - vnitřní dveře 2-kř. s nadsvětlíkem 1950x3000 mm PO</t>
  </si>
  <si>
    <t xml:space="preserve">dveře s protipožární odolností EW 15 DP3 C : </t>
  </si>
  <si>
    <t xml:space="preserve">ocelová zárubeň HSE,prosklení jednoduché Connex : </t>
  </si>
  <si>
    <t xml:space="preserve">nadsvětlík fixní : </t>
  </si>
  <si>
    <t xml:space="preserve">kotveno mezi stěny a překlad : </t>
  </si>
  <si>
    <t xml:space="preserve">zámek s cylindrickou vložkou, panikové kování : </t>
  </si>
  <si>
    <t xml:space="preserve">křídla-2x 900x2100 mm : </t>
  </si>
  <si>
    <t xml:space="preserve">stavební otvor 1950x3000 mm : </t>
  </si>
  <si>
    <t xml:space="preserve">barva šedá RAL 7006 bez prahu : </t>
  </si>
  <si>
    <t>767009</t>
  </si>
  <si>
    <t>2/PO - vnitřní dveře 2-kř. do skladu nářadí  1950x2100 mm PO</t>
  </si>
  <si>
    <t xml:space="preserve">protipož.odolnost EW 15 DP3 C : </t>
  </si>
  <si>
    <t xml:space="preserve">otevíravé křídlo levé ve směru do tělocvičny : </t>
  </si>
  <si>
    <t xml:space="preserve">ocelová zárubeň HSE,kování chrom mat : </t>
  </si>
  <si>
    <t xml:space="preserve">souprava klika-klika,rozetové,zámek s cylindrickou vložkou : </t>
  </si>
  <si>
    <t xml:space="preserve">křídla 2x900x2100 mm : </t>
  </si>
  <si>
    <t xml:space="preserve">stavební otvor 1950x2200 : </t>
  </si>
  <si>
    <t xml:space="preserve">barva šedá RAL 7006 : </t>
  </si>
  <si>
    <t>767010</t>
  </si>
  <si>
    <t>3/PO - přenosné hasící přístroje práškové</t>
  </si>
  <si>
    <t xml:space="preserve">práškový s náplní 10 kg-has.schopnost 34A 183B 10HJ : </t>
  </si>
  <si>
    <t xml:space="preserve">v chodbě 1.25 1 ks : </t>
  </si>
  <si>
    <t xml:space="preserve">tělocvična 2 ks : </t>
  </si>
  <si>
    <t>celkem : 3</t>
  </si>
  <si>
    <t>767011</t>
  </si>
  <si>
    <t>4/PO - přenosný hasící přístroj vodní</t>
  </si>
  <si>
    <t xml:space="preserve">s náplní 10 l hasící schopnost 13A,55B,4HJ : </t>
  </si>
  <si>
    <t xml:space="preserve">sklad nářadí 1.02 : </t>
  </si>
  <si>
    <t>767012</t>
  </si>
  <si>
    <t>5/PO - Plastová úniková požární značka 30x15cm dod.+mont.</t>
  </si>
  <si>
    <t>767013</t>
  </si>
  <si>
    <t>5/Z - žebřík kotvený ke štítu objektu pro přístup na střechu tělocvičny</t>
  </si>
  <si>
    <t xml:space="preserve">přístup z ploché střechy objektu SO 01 : </t>
  </si>
  <si>
    <t xml:space="preserve">tvar a materiál dle tabulky zámečnických výrobků : </t>
  </si>
  <si>
    <t xml:space="preserve">nátěr barva RAL 9007-bude upřesněno : </t>
  </si>
  <si>
    <t>767014</t>
  </si>
  <si>
    <t>6/Z - ochranné bodce proti holubům na atice</t>
  </si>
  <si>
    <t xml:space="preserve">materiál je popsán v tabulkách zámečnických výrobků : </t>
  </si>
  <si>
    <t>m : 136</t>
  </si>
  <si>
    <t>767911822</t>
  </si>
  <si>
    <t>Demontáž oplocení demontáž pletiva, výšky do 2,0 m</t>
  </si>
  <si>
    <t>767996801</t>
  </si>
  <si>
    <t>Demontáž ostatních doplňků staveb atypických konstrukcí o hmotnosti přes 20 do 50 kg</t>
  </si>
  <si>
    <t>kg</t>
  </si>
  <si>
    <t>998767202R00</t>
  </si>
  <si>
    <t>Přesun hmot pro zámečnické konstr., výšky do 12 m</t>
  </si>
  <si>
    <t>771475014</t>
  </si>
  <si>
    <t>Montáž soklíků z dlaždic keramických výšky 100 mm, soklíků vodorovných, kladených do flexibilního tmele</t>
  </si>
  <si>
    <t>1.NP pod galerií - 1.02 : 2,8*2+6,575*2-1,8</t>
  </si>
  <si>
    <t>1.05 : 2,8*2+3,25*2-1,2-1+0,25*2+0,3*2</t>
  </si>
  <si>
    <t>1.06 : 3,5*2</t>
  </si>
  <si>
    <t>2.01 - podlaha galerie : 19+3,1*2+0,25*2-2,125</t>
  </si>
  <si>
    <t>59764432</t>
  </si>
  <si>
    <t>dlažba keramická sokl; š = 9 mm; l = 298 mm; h = 80,0 mm; povrch standardní; pro interiér i exteriér</t>
  </si>
  <si>
    <t>998771201R00</t>
  </si>
  <si>
    <t>Přesun hmot pro podlahy z dlaždic, výšky do 6 m</t>
  </si>
  <si>
    <t>781111111</t>
  </si>
  <si>
    <t>Doplňkové práce při provádění obkladů řezání obkladaček diamantovým kotoučem</t>
  </si>
  <si>
    <t>vnější sokl tělocvičny : 80</t>
  </si>
  <si>
    <t>781419705</t>
  </si>
  <si>
    <t>Montáž obkladů vnitřních z obkládaček pórovinových příplatky k položkám montáže obkladů vnitřních z obkladaček pórovinových příplatek za spárovací hmotu - plošně</t>
  </si>
  <si>
    <t>781475114</t>
  </si>
  <si>
    <t xml:space="preserve">Montáž obkladů vnitřních z dlaždic keramických kladených do tmele 200 x 200 mm,  , kladených do flexibilního tmele </t>
  </si>
  <si>
    <t>Včetně rohových a ukončovacích lišt.</t>
  </si>
  <si>
    <t xml:space="preserve">VČETNĚ LIŠT! : </t>
  </si>
  <si>
    <t>781775011</t>
  </si>
  <si>
    <t>Montáž obkladů vnějších stěn z dlaždic keramických kladených do tmele režných nebo glazovaných, hladkých, 400 x 300 mm, kladených do flexibilního tmele</t>
  </si>
  <si>
    <t>vnější sokl ozn.V 1-pohled severní : (0,27+0,327)/2*20</t>
  </si>
  <si>
    <t>pohled západní : 0,3*(29,85-2,05-1,2+0,12*4)</t>
  </si>
  <si>
    <t>pohled východní : 0,27*29,85</t>
  </si>
  <si>
    <t>59764203</t>
  </si>
  <si>
    <t>dlažba keramická š = 300 mm; l = 300 mm; h = 9,0 mm; povrch matný; pro interiér i exteriér</t>
  </si>
  <si>
    <t>pro obklad vnějšího soklu : 22,1535*1,15</t>
  </si>
  <si>
    <t>597813635R</t>
  </si>
  <si>
    <t>Obkládačka CZ stndard dle výběru investora</t>
  </si>
  <si>
    <t>68,9073*1,12</t>
  </si>
  <si>
    <t>998781201R00</t>
  </si>
  <si>
    <t>Přesun hmot pro obklady keramické, výšky do 6 m</t>
  </si>
  <si>
    <t>784191101R00</t>
  </si>
  <si>
    <t>Penetrace podkladu univerzální Primalex 1x</t>
  </si>
  <si>
    <t xml:space="preserve">1.NP : </t>
  </si>
  <si>
    <t>(1,8*2+3,15+0,9*3+1,53+1,52+1,725*2+2,8+1,2)*2*2,7</t>
  </si>
  <si>
    <t>(3,7+3,25-+3,35+6,475)*2*3,0-1,95*2,2+(1,92+2,2*2)*0,3</t>
  </si>
  <si>
    <t>odpočet keramických obkladů : -68,9</t>
  </si>
  <si>
    <t>Mezisoučet</t>
  </si>
  <si>
    <t>2.NP : (19,0+3,1*2)*3,6</t>
  </si>
  <si>
    <t>SDK podhledy 1.NP : 18,4+5,93+1,33*2+3,5+1,55+3,36+9,5+7,44</t>
  </si>
  <si>
    <t/>
  </si>
  <si>
    <t>opravy stávajících maleb SO01 : 80,0</t>
  </si>
  <si>
    <t>784195212R00</t>
  </si>
  <si>
    <t>Malba Primalex Plus, bílá, bez penetrace, 2 x</t>
  </si>
  <si>
    <t>786001</t>
  </si>
  <si>
    <t>2/Z - předokenní žaluzie</t>
  </si>
  <si>
    <t xml:space="preserve">předokenní Al žaluzie ZETTA 90 včetně krytu hliník.čela : </t>
  </si>
  <si>
    <t xml:space="preserve">montáž do vytvořené kapsy,kotveno do ŽB věnce přes zateplení : </t>
  </si>
  <si>
    <t xml:space="preserve">a svislého keramického zdiva : </t>
  </si>
  <si>
    <t xml:space="preserve">svislé vodící lišty kotveny do zdiva,střední do rámu okna : </t>
  </si>
  <si>
    <t xml:space="preserve">lamely jednotlivé s možností naklápění,na lankách,dálkové ovládání : </t>
  </si>
  <si>
    <t xml:space="preserve">motor SOMTY RTS : </t>
  </si>
  <si>
    <t xml:space="preserve">rozměry-žaluzie část A-8x 3600x1850 mm+kryty s pohonem v 250mm : </t>
  </si>
  <si>
    <t xml:space="preserve">část B 8x 1800x1850+kryty s pohonem v 250mm : </t>
  </si>
  <si>
    <t>210001</t>
  </si>
  <si>
    <t>Dodávka a montáž rozvodů silnoproudu dle položkového rozpočtu</t>
  </si>
  <si>
    <t>220001</t>
  </si>
  <si>
    <t>Dodávka a montáž rozvodů MaR dle položkového rozpočtu</t>
  </si>
  <si>
    <t>220002</t>
  </si>
  <si>
    <t>Dodávka a montáž rozvodů slaboproudu dle položkového rozpočtu</t>
  </si>
  <si>
    <t>240010</t>
  </si>
  <si>
    <t>Dodávka a montáž rozvodů VZT dle položkového rozpočtu</t>
  </si>
  <si>
    <t>979082113R00</t>
  </si>
  <si>
    <t>Vodorovná doprava suti po suchu do 1000 m</t>
  </si>
  <si>
    <t>Přesun suti</t>
  </si>
  <si>
    <t>POL8_</t>
  </si>
  <si>
    <t>979082119R00</t>
  </si>
  <si>
    <t>Příplatek k přesunu suti za každých dalších 1000 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</si>
  <si>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</si>
  <si>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</si>
  <si>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</si>
  <si>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</si>
  <si>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</si>
  <si>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</si>
  <si>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pol. 13</t>
  </si>
  <si>
    <t>Oddělení provozu školy od stavby tělocvičny - zabednění otvoru 2150x3000 mm osb deskami vč. odbědění a zapravení po odbedění</t>
  </si>
  <si>
    <t>Pol.10</t>
  </si>
  <si>
    <t>Vybudování zařízení staveniště včetně provozu</t>
  </si>
  <si>
    <t>Pol.11</t>
  </si>
  <si>
    <t>Odstranění zařízení staveniště včetně úpravy okolí</t>
  </si>
  <si>
    <t>Pol.12</t>
  </si>
  <si>
    <t>Koordinační činnost</t>
  </si>
  <si>
    <t>Pol.1</t>
  </si>
  <si>
    <t>Zpracování dokumentace skutečného provedení stavby</t>
  </si>
  <si>
    <t>Pol.2</t>
  </si>
  <si>
    <t>Bezpečnostní a hygienitcká opatření na staveništi vč.vypracování BOZP</t>
  </si>
  <si>
    <t>Pol.3</t>
  </si>
  <si>
    <t>Vypracování revizních zpráv</t>
  </si>
  <si>
    <t>Pol.4</t>
  </si>
  <si>
    <t>Komplexní zkoušky a zpracování protokolů</t>
  </si>
  <si>
    <t>Navláčil stavební firma, s.r.o.</t>
  </si>
  <si>
    <t>Bartošova 5532</t>
  </si>
  <si>
    <t>CZ25301144</t>
  </si>
  <si>
    <t>760 01</t>
  </si>
  <si>
    <t>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</si>
</sst>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2" fillId="0" borderId="0" applyFont="0" applyFill="0" applyBorder="0" applyAlignment="0" applyProtection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4" fontId="16" fillId="4" borderId="0" xfId="2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3">
    <cellStyle name="Měna" xfId="2" builtinId="4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%2002%20T&#283;locvi&#269;na%20ZTI%20-%20v&#253;kaz%20v&#253;m&#283;r_n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Rajhradice_SO%2002_&#250;t_v&#253;kaz%20v&#253;m&#283;r_n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PS_D1.4.3_SO02_el.silnoproud.-vypis%20material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ajhradice-E-102T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LP_VV_SO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Rajhradice%20t&#283;locvi&#269;na_specifik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2 D.1.4.1.2.2 Pol"/>
    </sheetNames>
    <sheetDataSet>
      <sheetData sheetId="0"/>
      <sheetData sheetId="1">
        <row r="21">
          <cell r="I21">
            <v>159069.25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 výměr_SO 02_út"/>
      <sheetName val="rekapitulace"/>
    </sheetNames>
    <sheetDataSet>
      <sheetData sheetId="0"/>
      <sheetData sheetId="1">
        <row r="18">
          <cell r="D18">
            <v>293848.32954000001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"/>
      <sheetName val="elektroinstalace"/>
      <sheetName val="rozvaděč RTV"/>
      <sheetName val="skříň zs"/>
    </sheetNames>
    <sheetDataSet>
      <sheetData sheetId="0">
        <row r="49">
          <cell r="E49">
            <v>636655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  <sheetName val="Parametry"/>
    </sheetNames>
    <sheetDataSet>
      <sheetData sheetId="0">
        <row r="24">
          <cell r="C24">
            <v>286956.23499999999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at"/>
      <sheetName val="VDT"/>
      <sheetName val="EZS"/>
      <sheetName val="MR"/>
      <sheetName val="JČ"/>
    </sheetNames>
    <sheetDataSet>
      <sheetData sheetId="0">
        <row r="16">
          <cell r="F16">
            <v>52724.493999999999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22">
          <cell r="C22">
            <v>1201066.0000000007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85"/>
  <sheetViews>
    <sheetView showGridLines="0" tabSelected="1" topLeftCell="B2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6" t="s">
        <v>24</v>
      </c>
      <c r="C2" s="77"/>
      <c r="D2" s="78" t="s">
        <v>43</v>
      </c>
      <c r="E2" s="210" t="s">
        <v>44</v>
      </c>
      <c r="F2" s="211"/>
      <c r="G2" s="211"/>
      <c r="H2" s="211"/>
      <c r="I2" s="211"/>
      <c r="J2" s="212"/>
      <c r="O2" s="1"/>
    </row>
    <row r="3" spans="1:15" ht="27" hidden="1" customHeight="1" x14ac:dyDescent="0.2">
      <c r="A3" s="2"/>
      <c r="B3" s="79"/>
      <c r="C3" s="77"/>
      <c r="D3" s="80"/>
      <c r="E3" s="213"/>
      <c r="F3" s="214"/>
      <c r="G3" s="214"/>
      <c r="H3" s="214"/>
      <c r="I3" s="214"/>
      <c r="J3" s="215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/>
      <c r="E5" s="228"/>
      <c r="F5" s="228"/>
      <c r="G5" s="22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 t="s">
        <v>995</v>
      </c>
      <c r="E11" s="217"/>
      <c r="F11" s="217"/>
      <c r="G11" s="217"/>
      <c r="H11" s="18" t="s">
        <v>42</v>
      </c>
      <c r="I11" s="85">
        <v>25301144</v>
      </c>
      <c r="J11" s="8"/>
    </row>
    <row r="12" spans="1:15" ht="15.75" customHeight="1" x14ac:dyDescent="0.2">
      <c r="A12" s="2"/>
      <c r="B12" s="28"/>
      <c r="C12" s="55"/>
      <c r="D12" s="222" t="s">
        <v>996</v>
      </c>
      <c r="E12" s="222"/>
      <c r="F12" s="222"/>
      <c r="G12" s="222"/>
      <c r="H12" s="18" t="s">
        <v>36</v>
      </c>
      <c r="I12" s="85" t="s">
        <v>997</v>
      </c>
      <c r="J12" s="8"/>
    </row>
    <row r="13" spans="1:15" ht="15.75" customHeight="1" x14ac:dyDescent="0.2">
      <c r="A13" s="2"/>
      <c r="B13" s="29"/>
      <c r="C13" s="56"/>
      <c r="D13" s="84" t="s">
        <v>998</v>
      </c>
      <c r="E13" s="225" t="s">
        <v>999</v>
      </c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SUMIF(F50:F81,A16,I50:I81)+SUMIF(F50:F81,"PSU",I50:I81)</f>
        <v>5825454.1099999985</v>
      </c>
      <c r="J16" s="20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SUMIF(F50:F81,A17,I50:I81)</f>
        <v>6828502.1999999993</v>
      </c>
      <c r="J17" s="20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SUMIF(F50:F81,A18,I50:I81)</f>
        <v>2177401.73</v>
      </c>
      <c r="J18" s="209"/>
    </row>
    <row r="19" spans="1:10" ht="23.25" customHeight="1" x14ac:dyDescent="0.2">
      <c r="A19" s="138" t="s">
        <v>115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SUMIF(F50:F81,A19,I50:I81)</f>
        <v>150750</v>
      </c>
      <c r="J19" s="209"/>
    </row>
    <row r="20" spans="1:10" ht="23.25" customHeight="1" x14ac:dyDescent="0.2">
      <c r="A20" s="138" t="s">
        <v>116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SUMIF(F50:F81,A20,I50:I81)</f>
        <v>40000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15022108.039999999</v>
      </c>
      <c r="J21" s="23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4">
        <f>A23</f>
        <v>0</v>
      </c>
      <c r="H24" s="235"/>
      <c r="I24" s="235"/>
      <c r="J24" s="40" t="str">
        <f t="shared" si="0"/>
        <v>CZK</v>
      </c>
    </row>
    <row r="25" spans="1:10" ht="23.25" customHeight="1" x14ac:dyDescent="0.2">
      <c r="A25" s="2">
        <f>ZakladDPHZakl*SazbaDPH2/100</f>
        <v>3154642.6883999989</v>
      </c>
      <c r="B25" s="38" t="s">
        <v>15</v>
      </c>
      <c r="C25" s="62"/>
      <c r="D25" s="63"/>
      <c r="E25" s="67">
        <v>21</v>
      </c>
      <c r="F25" s="39" t="s">
        <v>0</v>
      </c>
      <c r="G25" s="236">
        <f>ZakladDPHZaklVypocet</f>
        <v>15022108.039999997</v>
      </c>
      <c r="H25" s="237"/>
      <c r="I25" s="237"/>
      <c r="J25" s="40" t="str">
        <f t="shared" si="0"/>
        <v>CZK</v>
      </c>
    </row>
    <row r="26" spans="1:10" ht="23.25" customHeight="1" x14ac:dyDescent="0.2">
      <c r="A26" s="2">
        <f>(A25-INT(A25))*100</f>
        <v>68.839999893680215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3154642.6883999989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18176750.728399996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40">
        <f>ZakladDPHSniVypocet+ZakladDPHZaklVypocet</f>
        <v>15022108.039999997</v>
      </c>
      <c r="H28" s="240"/>
      <c r="I28" s="240"/>
      <c r="J28" s="116" t="str">
        <f t="shared" si="0"/>
        <v>CZK</v>
      </c>
    </row>
    <row r="29" spans="1:10" ht="27.75" customHeight="1" thickBot="1" x14ac:dyDescent="0.25">
      <c r="A29" s="2">
        <f>(A27-INT(A27))*100</f>
        <v>72.839999571442604</v>
      </c>
      <c r="B29" s="112" t="s">
        <v>37</v>
      </c>
      <c r="C29" s="117"/>
      <c r="D29" s="117"/>
      <c r="E29" s="117"/>
      <c r="F29" s="118"/>
      <c r="G29" s="239">
        <f>A27</f>
        <v>18176750.728399996</v>
      </c>
      <c r="H29" s="239"/>
      <c r="I29" s="239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1"/>
      <c r="E34" s="242"/>
      <c r="G34" s="243"/>
      <c r="H34" s="244"/>
      <c r="I34" s="244"/>
      <c r="J34" s="25"/>
    </row>
    <row r="35" spans="1:10" ht="12.75" customHeight="1" x14ac:dyDescent="0.2">
      <c r="A35" s="2"/>
      <c r="B35" s="2"/>
      <c r="D35" s="233" t="s">
        <v>2</v>
      </c>
      <c r="E35" s="23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45"/>
      <c r="D39" s="245"/>
      <c r="E39" s="245"/>
      <c r="F39" s="99">
        <f>'SO 02 1 Pol'!AE24+'SO 02 1 P1'!AE704</f>
        <v>0</v>
      </c>
      <c r="G39" s="100">
        <f>'SO 02 1 Pol'!AF24+'SO 02 1 P1'!AF704</f>
        <v>15022108.039999997</v>
      </c>
      <c r="H39" s="101">
        <f>(F39*SazbaDPH1/100)+(G39*SazbaDPH2/100)</f>
        <v>3154642.6883999989</v>
      </c>
      <c r="I39" s="101">
        <f>F39+G39+H39</f>
        <v>18176750.728399996</v>
      </c>
      <c r="J39" s="102">
        <f>IF(CenaCelkemVypocet=0,"",I39/CenaCelkemVypocet*100)</f>
        <v>100</v>
      </c>
    </row>
    <row r="40" spans="1:10" ht="25.5" customHeight="1" x14ac:dyDescent="0.2">
      <c r="A40" s="88">
        <v>2</v>
      </c>
      <c r="B40" s="103" t="s">
        <v>46</v>
      </c>
      <c r="C40" s="246" t="s">
        <v>47</v>
      </c>
      <c r="D40" s="246"/>
      <c r="E40" s="246"/>
      <c r="F40" s="104">
        <f>'SO 02 1 Pol'!AE24+'SO 02 1 P1'!AE704</f>
        <v>0</v>
      </c>
      <c r="G40" s="105">
        <f>'SO 02 1 Pol'!AF24+'SO 02 1 P1'!AF704</f>
        <v>15022108.039999997</v>
      </c>
      <c r="H40" s="105">
        <f>(F40*SazbaDPH1/100)+(G40*SazbaDPH2/100)</f>
        <v>3154642.6883999989</v>
      </c>
      <c r="I40" s="105">
        <f>F40+G40+H40</f>
        <v>18176750.728399996</v>
      </c>
      <c r="J40" s="106">
        <f>IF(CenaCelkemVypocet=0,"",I40/CenaCelkemVypocet*100)</f>
        <v>100</v>
      </c>
    </row>
    <row r="41" spans="1:10" ht="25.5" customHeight="1" x14ac:dyDescent="0.2">
      <c r="A41" s="88">
        <v>3</v>
      </c>
      <c r="B41" s="107" t="s">
        <v>48</v>
      </c>
      <c r="C41" s="245" t="s">
        <v>49</v>
      </c>
      <c r="D41" s="245"/>
      <c r="E41" s="245"/>
      <c r="F41" s="108">
        <f>'SO 02 1 Pol'!AE24</f>
        <v>0</v>
      </c>
      <c r="G41" s="101">
        <f>'SO 02 1 Pol'!AF24</f>
        <v>159573.74</v>
      </c>
      <c r="H41" s="101">
        <f>(F41*SazbaDPH1/100)+(G41*SazbaDPH2/100)</f>
        <v>33510.485399999998</v>
      </c>
      <c r="I41" s="101">
        <f>F41+G41+H41</f>
        <v>193084.2254</v>
      </c>
      <c r="J41" s="102">
        <f>IF(CenaCelkemVypocet=0,"",I41/CenaCelkemVypocet*100)</f>
        <v>1.0622593019241793</v>
      </c>
    </row>
    <row r="42" spans="1:10" ht="25.5" customHeight="1" x14ac:dyDescent="0.2">
      <c r="A42" s="88">
        <v>3</v>
      </c>
      <c r="B42" s="107" t="s">
        <v>48</v>
      </c>
      <c r="C42" s="245" t="s">
        <v>50</v>
      </c>
      <c r="D42" s="245"/>
      <c r="E42" s="245"/>
      <c r="F42" s="108">
        <f>'SO 02 1 P1'!AE704</f>
        <v>0</v>
      </c>
      <c r="G42" s="101">
        <f>'SO 02 1 P1'!AF704</f>
        <v>14862534.299999997</v>
      </c>
      <c r="H42" s="101">
        <f>(F42*SazbaDPH1/100)+(G42*SazbaDPH2/100)</f>
        <v>3121132.2029999997</v>
      </c>
      <c r="I42" s="101">
        <f>F42+G42+H42</f>
        <v>17983666.502999999</v>
      </c>
      <c r="J42" s="102">
        <f>IF(CenaCelkemVypocet=0,"",I42/CenaCelkemVypocet*100)</f>
        <v>98.937740698075842</v>
      </c>
    </row>
    <row r="43" spans="1:10" ht="25.5" customHeight="1" x14ac:dyDescent="0.2">
      <c r="A43" s="88"/>
      <c r="B43" s="247" t="s">
        <v>51</v>
      </c>
      <c r="C43" s="248"/>
      <c r="D43" s="248"/>
      <c r="E43" s="249"/>
      <c r="F43" s="109">
        <f>SUMIF(A39:A42,"=1",F39:F42)</f>
        <v>0</v>
      </c>
      <c r="G43" s="110">
        <f>SUMIF(A39:A42,"=1",G39:G42)</f>
        <v>15022108.039999997</v>
      </c>
      <c r="H43" s="110">
        <f>SUMIF(A39:A42,"=1",H39:H42)</f>
        <v>3154642.6883999989</v>
      </c>
      <c r="I43" s="110">
        <f>SUMIF(A39:A42,"=1",I39:I42)</f>
        <v>18176750.728399996</v>
      </c>
      <c r="J43" s="111">
        <f>SUMIF(A39:A42,"=1",J39:J42)</f>
        <v>100</v>
      </c>
    </row>
    <row r="47" spans="1:10" ht="15.75" x14ac:dyDescent="0.25">
      <c r="B47" s="120" t="s">
        <v>53</v>
      </c>
    </row>
    <row r="49" spans="1:10" ht="25.5" customHeight="1" x14ac:dyDescent="0.2">
      <c r="A49" s="122"/>
      <c r="B49" s="125" t="s">
        <v>18</v>
      </c>
      <c r="C49" s="125" t="s">
        <v>6</v>
      </c>
      <c r="D49" s="126"/>
      <c r="E49" s="126"/>
      <c r="F49" s="127" t="s">
        <v>54</v>
      </c>
      <c r="G49" s="127"/>
      <c r="H49" s="127"/>
      <c r="I49" s="127" t="s">
        <v>31</v>
      </c>
      <c r="J49" s="127" t="s">
        <v>0</v>
      </c>
    </row>
    <row r="50" spans="1:10" ht="36.75" customHeight="1" x14ac:dyDescent="0.2">
      <c r="A50" s="123"/>
      <c r="B50" s="128" t="s">
        <v>48</v>
      </c>
      <c r="C50" s="250" t="s">
        <v>55</v>
      </c>
      <c r="D50" s="251"/>
      <c r="E50" s="251"/>
      <c r="F50" s="134" t="s">
        <v>26</v>
      </c>
      <c r="G50" s="135"/>
      <c r="H50" s="135"/>
      <c r="I50" s="135">
        <f>'SO 02 1 P1'!G8</f>
        <v>381961.22000000003</v>
      </c>
      <c r="J50" s="132">
        <f>IF(I82=0,"",I50/I82*100)</f>
        <v>2.5426605838736864</v>
      </c>
    </row>
    <row r="51" spans="1:10" ht="36.75" customHeight="1" x14ac:dyDescent="0.2">
      <c r="A51" s="123"/>
      <c r="B51" s="128" t="s">
        <v>56</v>
      </c>
      <c r="C51" s="250" t="s">
        <v>57</v>
      </c>
      <c r="D51" s="251"/>
      <c r="E51" s="251"/>
      <c r="F51" s="134" t="s">
        <v>26</v>
      </c>
      <c r="G51" s="135"/>
      <c r="H51" s="135"/>
      <c r="I51" s="135">
        <f>'SO 02 1 P1'!G39</f>
        <v>657718.71</v>
      </c>
      <c r="J51" s="132">
        <f>IF(I82=0,"",I51/I82*100)</f>
        <v>4.3783383014465391</v>
      </c>
    </row>
    <row r="52" spans="1:10" ht="36.75" customHeight="1" x14ac:dyDescent="0.2">
      <c r="A52" s="123"/>
      <c r="B52" s="128" t="s">
        <v>58</v>
      </c>
      <c r="C52" s="250" t="s">
        <v>59</v>
      </c>
      <c r="D52" s="251"/>
      <c r="E52" s="251"/>
      <c r="F52" s="134" t="s">
        <v>26</v>
      </c>
      <c r="G52" s="135"/>
      <c r="H52" s="135"/>
      <c r="I52" s="135">
        <f>'SO 02 1 P1'!G64</f>
        <v>3037300.9899999993</v>
      </c>
      <c r="J52" s="132">
        <f>IF(I82=0,"",I52/I82*100)</f>
        <v>20.218873289370904</v>
      </c>
    </row>
    <row r="53" spans="1:10" ht="36.75" customHeight="1" x14ac:dyDescent="0.2">
      <c r="A53" s="123"/>
      <c r="B53" s="128" t="s">
        <v>60</v>
      </c>
      <c r="C53" s="250" t="s">
        <v>61</v>
      </c>
      <c r="D53" s="251"/>
      <c r="E53" s="251"/>
      <c r="F53" s="134" t="s">
        <v>26</v>
      </c>
      <c r="G53" s="135"/>
      <c r="H53" s="135"/>
      <c r="I53" s="135">
        <f>'SO 02 1 P1'!G152</f>
        <v>386485.91000000003</v>
      </c>
      <c r="J53" s="132">
        <f>IF(I82=0,"",I53/I82*100)</f>
        <v>2.5727807906246425</v>
      </c>
    </row>
    <row r="54" spans="1:10" ht="36.75" customHeight="1" x14ac:dyDescent="0.2">
      <c r="A54" s="123"/>
      <c r="B54" s="128" t="s">
        <v>62</v>
      </c>
      <c r="C54" s="250" t="s">
        <v>63</v>
      </c>
      <c r="D54" s="251"/>
      <c r="E54" s="251"/>
      <c r="F54" s="134" t="s">
        <v>26</v>
      </c>
      <c r="G54" s="135"/>
      <c r="H54" s="135"/>
      <c r="I54" s="135">
        <f>'SO 02 1 P1'!G187</f>
        <v>256276.3</v>
      </c>
      <c r="J54" s="132">
        <f>IF(I82=0,"",I54/I82*100)</f>
        <v>1.7059942540527753</v>
      </c>
    </row>
    <row r="55" spans="1:10" ht="36.75" customHeight="1" x14ac:dyDescent="0.2">
      <c r="A55" s="123"/>
      <c r="B55" s="128" t="s">
        <v>64</v>
      </c>
      <c r="C55" s="250" t="s">
        <v>65</v>
      </c>
      <c r="D55" s="251"/>
      <c r="E55" s="251"/>
      <c r="F55" s="134" t="s">
        <v>26</v>
      </c>
      <c r="G55" s="135"/>
      <c r="H55" s="135"/>
      <c r="I55" s="135">
        <f>'SO 02 1 P1'!G219</f>
        <v>489594.10000000003</v>
      </c>
      <c r="J55" s="132">
        <f>IF(I82=0,"",I55/I82*100)</f>
        <v>3.2591570949718722</v>
      </c>
    </row>
    <row r="56" spans="1:10" ht="36.75" customHeight="1" x14ac:dyDescent="0.2">
      <c r="A56" s="123"/>
      <c r="B56" s="128" t="s">
        <v>66</v>
      </c>
      <c r="C56" s="250" t="s">
        <v>67</v>
      </c>
      <c r="D56" s="251"/>
      <c r="E56" s="251"/>
      <c r="F56" s="134" t="s">
        <v>26</v>
      </c>
      <c r="G56" s="135"/>
      <c r="H56" s="135"/>
      <c r="I56" s="135">
        <f>'SO 02 1 Pol'!G8+'SO 02 1 P1'!G239</f>
        <v>163481.91999999998</v>
      </c>
      <c r="J56" s="132">
        <f>IF(I82=0,"",I56/I82*100)</f>
        <v>1.0882754907945662</v>
      </c>
    </row>
    <row r="57" spans="1:10" ht="36.75" customHeight="1" x14ac:dyDescent="0.2">
      <c r="A57" s="123"/>
      <c r="B57" s="128" t="s">
        <v>68</v>
      </c>
      <c r="C57" s="250" t="s">
        <v>69</v>
      </c>
      <c r="D57" s="251"/>
      <c r="E57" s="251"/>
      <c r="F57" s="134" t="s">
        <v>26</v>
      </c>
      <c r="G57" s="135"/>
      <c r="H57" s="135"/>
      <c r="I57" s="135">
        <f>'SO 02 1 P1'!G248</f>
        <v>19285</v>
      </c>
      <c r="J57" s="132">
        <f>IF(I82=0,"",I57/I82*100)</f>
        <v>0.12837745507254386</v>
      </c>
    </row>
    <row r="58" spans="1:10" ht="36.75" customHeight="1" x14ac:dyDescent="0.2">
      <c r="A58" s="123"/>
      <c r="B58" s="128" t="s">
        <v>70</v>
      </c>
      <c r="C58" s="250" t="s">
        <v>71</v>
      </c>
      <c r="D58" s="251"/>
      <c r="E58" s="251"/>
      <c r="F58" s="134" t="s">
        <v>26</v>
      </c>
      <c r="G58" s="135"/>
      <c r="H58" s="135"/>
      <c r="I58" s="135">
        <f>'SO 02 1 P1'!G252</f>
        <v>264470.26</v>
      </c>
      <c r="J58" s="132">
        <f>IF(I82=0,"",I58/I82*100)</f>
        <v>1.7605402603668132</v>
      </c>
    </row>
    <row r="59" spans="1:10" ht="36.75" customHeight="1" x14ac:dyDescent="0.2">
      <c r="A59" s="123"/>
      <c r="B59" s="128" t="s">
        <v>72</v>
      </c>
      <c r="C59" s="250" t="s">
        <v>73</v>
      </c>
      <c r="D59" s="251"/>
      <c r="E59" s="251"/>
      <c r="F59" s="134" t="s">
        <v>26</v>
      </c>
      <c r="G59" s="135"/>
      <c r="H59" s="135"/>
      <c r="I59" s="135">
        <f>'SO 02 1 P1'!G270</f>
        <v>20077.2</v>
      </c>
      <c r="J59" s="132">
        <f>IF(I82=0,"",I59/I82*100)</f>
        <v>0.13365101586634573</v>
      </c>
    </row>
    <row r="60" spans="1:10" ht="36.75" customHeight="1" x14ac:dyDescent="0.2">
      <c r="A60" s="123"/>
      <c r="B60" s="128" t="s">
        <v>74</v>
      </c>
      <c r="C60" s="250" t="s">
        <v>75</v>
      </c>
      <c r="D60" s="251"/>
      <c r="E60" s="251"/>
      <c r="F60" s="134" t="s">
        <v>26</v>
      </c>
      <c r="G60" s="135"/>
      <c r="H60" s="135"/>
      <c r="I60" s="135">
        <f>'SO 02 1 P1'!G276</f>
        <v>3659.6800000000003</v>
      </c>
      <c r="J60" s="132">
        <f>IF(I82=0,"",I60/I82*100)</f>
        <v>2.4361960320450474E-2</v>
      </c>
    </row>
    <row r="61" spans="1:10" ht="36.75" customHeight="1" x14ac:dyDescent="0.2">
      <c r="A61" s="123"/>
      <c r="B61" s="128" t="s">
        <v>76</v>
      </c>
      <c r="C61" s="250" t="s">
        <v>77</v>
      </c>
      <c r="D61" s="251"/>
      <c r="E61" s="251"/>
      <c r="F61" s="134" t="s">
        <v>26</v>
      </c>
      <c r="G61" s="135"/>
      <c r="H61" s="135"/>
      <c r="I61" s="135">
        <f>'SO 02 1 Pol'!G11+'SO 02 1 P1'!G284</f>
        <v>137956.35999999999</v>
      </c>
      <c r="J61" s="132">
        <f>IF(I82=0,"",I61/I82*100)</f>
        <v>0.9183555306129989</v>
      </c>
    </row>
    <row r="62" spans="1:10" ht="36.75" customHeight="1" x14ac:dyDescent="0.2">
      <c r="A62" s="123"/>
      <c r="B62" s="128" t="s">
        <v>78</v>
      </c>
      <c r="C62" s="250" t="s">
        <v>79</v>
      </c>
      <c r="D62" s="251"/>
      <c r="E62" s="251"/>
      <c r="F62" s="134" t="s">
        <v>27</v>
      </c>
      <c r="G62" s="135"/>
      <c r="H62" s="135"/>
      <c r="I62" s="135">
        <f>'SO 02 1 P1'!G286</f>
        <v>184043.61</v>
      </c>
      <c r="J62" s="132">
        <f>IF(I82=0,"",I62/I82*100)</f>
        <v>1.2251516865005851</v>
      </c>
    </row>
    <row r="63" spans="1:10" ht="36.75" customHeight="1" x14ac:dyDescent="0.2">
      <c r="A63" s="123"/>
      <c r="B63" s="128" t="s">
        <v>80</v>
      </c>
      <c r="C63" s="250" t="s">
        <v>81</v>
      </c>
      <c r="D63" s="251"/>
      <c r="E63" s="251"/>
      <c r="F63" s="134" t="s">
        <v>27</v>
      </c>
      <c r="G63" s="135"/>
      <c r="H63" s="135"/>
      <c r="I63" s="135">
        <f>'SO 02 1 P1'!G305</f>
        <v>538270.48999999987</v>
      </c>
      <c r="J63" s="132">
        <f>IF(I82=0,"",I63/I82*100)</f>
        <v>3.5831887812730696</v>
      </c>
    </row>
    <row r="64" spans="1:10" ht="36.75" customHeight="1" x14ac:dyDescent="0.2">
      <c r="A64" s="123"/>
      <c r="B64" s="128" t="s">
        <v>82</v>
      </c>
      <c r="C64" s="250" t="s">
        <v>83</v>
      </c>
      <c r="D64" s="251"/>
      <c r="E64" s="251"/>
      <c r="F64" s="134" t="s">
        <v>27</v>
      </c>
      <c r="G64" s="135"/>
      <c r="H64" s="135"/>
      <c r="I64" s="135">
        <f>'SO 02 1 P1'!G326</f>
        <v>897275.59</v>
      </c>
      <c r="J64" s="132">
        <f>IF(I82=0,"",I64/I82*100)</f>
        <v>5.9730337953287673</v>
      </c>
    </row>
    <row r="65" spans="1:10" ht="36.75" customHeight="1" x14ac:dyDescent="0.2">
      <c r="A65" s="123"/>
      <c r="B65" s="128" t="s">
        <v>84</v>
      </c>
      <c r="C65" s="250" t="s">
        <v>85</v>
      </c>
      <c r="D65" s="251"/>
      <c r="E65" s="251"/>
      <c r="F65" s="134" t="s">
        <v>27</v>
      </c>
      <c r="G65" s="135"/>
      <c r="H65" s="135"/>
      <c r="I65" s="135">
        <f>'SO 02 1 P1'!G394</f>
        <v>159069.25</v>
      </c>
      <c r="J65" s="132">
        <f>IF(I82=0,"",I65/I82*100)</f>
        <v>1.0589009849778712</v>
      </c>
    </row>
    <row r="66" spans="1:10" ht="36.75" customHeight="1" x14ac:dyDescent="0.2">
      <c r="A66" s="123"/>
      <c r="B66" s="128" t="s">
        <v>86</v>
      </c>
      <c r="C66" s="250" t="s">
        <v>87</v>
      </c>
      <c r="D66" s="251"/>
      <c r="E66" s="251"/>
      <c r="F66" s="134" t="s">
        <v>27</v>
      </c>
      <c r="G66" s="135"/>
      <c r="H66" s="135"/>
      <c r="I66" s="135">
        <f>'SO 02 1 P1'!G396</f>
        <v>293848.33</v>
      </c>
      <c r="J66" s="132">
        <f>IF(I82=0,"",I66/I82*100)</f>
        <v>1.9561058222824497</v>
      </c>
    </row>
    <row r="67" spans="1:10" ht="36.75" customHeight="1" x14ac:dyDescent="0.2">
      <c r="A67" s="123"/>
      <c r="B67" s="128" t="s">
        <v>88</v>
      </c>
      <c r="C67" s="250" t="s">
        <v>89</v>
      </c>
      <c r="D67" s="251"/>
      <c r="E67" s="251"/>
      <c r="F67" s="134" t="s">
        <v>27</v>
      </c>
      <c r="G67" s="135"/>
      <c r="H67" s="135"/>
      <c r="I67" s="135">
        <f>'SO 02 1 P1'!G398</f>
        <v>810912.17</v>
      </c>
      <c r="J67" s="132">
        <f>IF(I82=0,"",I67/I82*100)</f>
        <v>5.3981250024347451</v>
      </c>
    </row>
    <row r="68" spans="1:10" ht="36.75" customHeight="1" x14ac:dyDescent="0.2">
      <c r="A68" s="123"/>
      <c r="B68" s="128" t="s">
        <v>90</v>
      </c>
      <c r="C68" s="250" t="s">
        <v>91</v>
      </c>
      <c r="D68" s="251"/>
      <c r="E68" s="251"/>
      <c r="F68" s="134" t="s">
        <v>27</v>
      </c>
      <c r="G68" s="135"/>
      <c r="H68" s="135"/>
      <c r="I68" s="135">
        <f>'SO 02 1 P1'!G416</f>
        <v>97828.049999999988</v>
      </c>
      <c r="J68" s="132">
        <f>IF(I82=0,"",I68/I82*100)</f>
        <v>0.65122717623591242</v>
      </c>
    </row>
    <row r="69" spans="1:10" ht="36.75" customHeight="1" x14ac:dyDescent="0.2">
      <c r="A69" s="123"/>
      <c r="B69" s="128" t="s">
        <v>92</v>
      </c>
      <c r="C69" s="250" t="s">
        <v>93</v>
      </c>
      <c r="D69" s="251"/>
      <c r="E69" s="251"/>
      <c r="F69" s="134" t="s">
        <v>27</v>
      </c>
      <c r="G69" s="135"/>
      <c r="H69" s="135"/>
      <c r="I69" s="135">
        <f>'SO 02 1 P1'!G473</f>
        <v>1679416.71</v>
      </c>
      <c r="J69" s="132">
        <f>IF(I82=0,"",I69/I82*100)</f>
        <v>11.179634080171347</v>
      </c>
    </row>
    <row r="70" spans="1:10" ht="36.75" customHeight="1" x14ac:dyDescent="0.2">
      <c r="A70" s="123"/>
      <c r="B70" s="128" t="s">
        <v>94</v>
      </c>
      <c r="C70" s="250" t="s">
        <v>95</v>
      </c>
      <c r="D70" s="251"/>
      <c r="E70" s="251"/>
      <c r="F70" s="134" t="s">
        <v>27</v>
      </c>
      <c r="G70" s="135"/>
      <c r="H70" s="135"/>
      <c r="I70" s="135">
        <f>'SO 02 1 Pol'!G13+'SO 02 1 P1'!G514</f>
        <v>1880326.1199999999</v>
      </c>
      <c r="J70" s="132">
        <f>IF(I82=0,"",I70/I82*100)</f>
        <v>12.517058957325938</v>
      </c>
    </row>
    <row r="71" spans="1:10" ht="36.75" customHeight="1" x14ac:dyDescent="0.2">
      <c r="A71" s="123"/>
      <c r="B71" s="128" t="s">
        <v>96</v>
      </c>
      <c r="C71" s="250" t="s">
        <v>97</v>
      </c>
      <c r="D71" s="251"/>
      <c r="E71" s="251"/>
      <c r="F71" s="134" t="s">
        <v>27</v>
      </c>
      <c r="G71" s="135"/>
      <c r="H71" s="135"/>
      <c r="I71" s="135">
        <f>'SO 02 1 P1'!G615</f>
        <v>22770.45</v>
      </c>
      <c r="J71" s="132">
        <f>IF(I82=0,"",I71/I82*100)</f>
        <v>0.15157959148854583</v>
      </c>
    </row>
    <row r="72" spans="1:10" ht="36.75" customHeight="1" x14ac:dyDescent="0.2">
      <c r="A72" s="123"/>
      <c r="B72" s="128" t="s">
        <v>98</v>
      </c>
      <c r="C72" s="250" t="s">
        <v>99</v>
      </c>
      <c r="D72" s="251"/>
      <c r="E72" s="251"/>
      <c r="F72" s="134" t="s">
        <v>27</v>
      </c>
      <c r="G72" s="135"/>
      <c r="H72" s="135"/>
      <c r="I72" s="135">
        <f>'SO 02 1 P1'!G623</f>
        <v>95478.26</v>
      </c>
      <c r="J72" s="132">
        <f>IF(I82=0,"",I72/I82*100)</f>
        <v>0.63558496414595078</v>
      </c>
    </row>
    <row r="73" spans="1:10" ht="36.75" customHeight="1" x14ac:dyDescent="0.2">
      <c r="A73" s="123"/>
      <c r="B73" s="128" t="s">
        <v>100</v>
      </c>
      <c r="C73" s="250" t="s">
        <v>101</v>
      </c>
      <c r="D73" s="251"/>
      <c r="E73" s="251"/>
      <c r="F73" s="134" t="s">
        <v>27</v>
      </c>
      <c r="G73" s="135"/>
      <c r="H73" s="135"/>
      <c r="I73" s="135">
        <f>'SO 02 1 Pol'!G20</f>
        <v>6822</v>
      </c>
      <c r="J73" s="132">
        <f>IF(I82=0,"",I73/I82*100)</f>
        <v>4.5413067073108333E-2</v>
      </c>
    </row>
    <row r="74" spans="1:10" ht="36.75" customHeight="1" x14ac:dyDescent="0.2">
      <c r="A74" s="123"/>
      <c r="B74" s="128" t="s">
        <v>102</v>
      </c>
      <c r="C74" s="250" t="s">
        <v>103</v>
      </c>
      <c r="D74" s="251"/>
      <c r="E74" s="251"/>
      <c r="F74" s="134" t="s">
        <v>27</v>
      </c>
      <c r="G74" s="135"/>
      <c r="H74" s="135"/>
      <c r="I74" s="135">
        <f>'SO 02 1 P1'!G645</f>
        <v>16781.170000000002</v>
      </c>
      <c r="J74" s="132">
        <f>IF(I82=0,"",I74/I82*100)</f>
        <v>0.11170982098728136</v>
      </c>
    </row>
    <row r="75" spans="1:10" ht="36.75" customHeight="1" x14ac:dyDescent="0.2">
      <c r="A75" s="123"/>
      <c r="B75" s="128" t="s">
        <v>104</v>
      </c>
      <c r="C75" s="250" t="s">
        <v>105</v>
      </c>
      <c r="D75" s="251"/>
      <c r="E75" s="251"/>
      <c r="F75" s="134" t="s">
        <v>27</v>
      </c>
      <c r="G75" s="135"/>
      <c r="H75" s="135"/>
      <c r="I75" s="135">
        <f>'SO 02 1 P1'!G669</f>
        <v>145660</v>
      </c>
      <c r="J75" s="132">
        <f>IF(I82=0,"",I75/I82*100)</f>
        <v>0.96963754762077969</v>
      </c>
    </row>
    <row r="76" spans="1:10" ht="36.75" customHeight="1" x14ac:dyDescent="0.2">
      <c r="A76" s="123"/>
      <c r="B76" s="128" t="s">
        <v>106</v>
      </c>
      <c r="C76" s="250" t="s">
        <v>107</v>
      </c>
      <c r="D76" s="251"/>
      <c r="E76" s="251"/>
      <c r="F76" s="134" t="s">
        <v>28</v>
      </c>
      <c r="G76" s="135"/>
      <c r="H76" s="135"/>
      <c r="I76" s="135">
        <f>'SO 02 1 P1'!G680</f>
        <v>636655</v>
      </c>
      <c r="J76" s="132">
        <f>IF(I82=0,"",I76/I82*100)</f>
        <v>4.2381202312268815</v>
      </c>
    </row>
    <row r="77" spans="1:10" ht="36.75" customHeight="1" x14ac:dyDescent="0.2">
      <c r="A77" s="123"/>
      <c r="B77" s="128" t="s">
        <v>108</v>
      </c>
      <c r="C77" s="250" t="s">
        <v>109</v>
      </c>
      <c r="D77" s="251"/>
      <c r="E77" s="251"/>
      <c r="F77" s="134" t="s">
        <v>28</v>
      </c>
      <c r="G77" s="135"/>
      <c r="H77" s="135"/>
      <c r="I77" s="135">
        <f>'SO 02 1 P1'!G682</f>
        <v>339680.73</v>
      </c>
      <c r="J77" s="132">
        <f>IF(I82=0,"",I77/I82*100)</f>
        <v>2.2612054785887423</v>
      </c>
    </row>
    <row r="78" spans="1:10" ht="36.75" customHeight="1" x14ac:dyDescent="0.2">
      <c r="A78" s="123"/>
      <c r="B78" s="128" t="s">
        <v>110</v>
      </c>
      <c r="C78" s="250" t="s">
        <v>111</v>
      </c>
      <c r="D78" s="251"/>
      <c r="E78" s="251"/>
      <c r="F78" s="134" t="s">
        <v>28</v>
      </c>
      <c r="G78" s="135"/>
      <c r="H78" s="135"/>
      <c r="I78" s="135">
        <f>'SO 02 1 P1'!G685</f>
        <v>1201066</v>
      </c>
      <c r="J78" s="132">
        <f>IF(I82=0,"",I78/I82*100)</f>
        <v>7.99532260586777</v>
      </c>
    </row>
    <row r="79" spans="1:10" ht="36.75" customHeight="1" x14ac:dyDescent="0.2">
      <c r="A79" s="123"/>
      <c r="B79" s="128" t="s">
        <v>112</v>
      </c>
      <c r="C79" s="250" t="s">
        <v>113</v>
      </c>
      <c r="D79" s="251"/>
      <c r="E79" s="251"/>
      <c r="F79" s="134" t="s">
        <v>114</v>
      </c>
      <c r="G79" s="135"/>
      <c r="H79" s="135"/>
      <c r="I79" s="135">
        <f>'SO 02 1 P1'!G687</f>
        <v>7186.4600000000009</v>
      </c>
      <c r="J79" s="132">
        <f>IF(I82=0,"",I79/I82*100)</f>
        <v>4.7839224567313127E-2</v>
      </c>
    </row>
    <row r="80" spans="1:10" ht="36.75" customHeight="1" x14ac:dyDescent="0.2">
      <c r="A80" s="123"/>
      <c r="B80" s="128" t="s">
        <v>115</v>
      </c>
      <c r="C80" s="250" t="s">
        <v>29</v>
      </c>
      <c r="D80" s="251"/>
      <c r="E80" s="251"/>
      <c r="F80" s="134" t="s">
        <v>115</v>
      </c>
      <c r="G80" s="135"/>
      <c r="H80" s="135"/>
      <c r="I80" s="135">
        <f>'SO 02 1 P1'!G693</f>
        <v>150750</v>
      </c>
      <c r="J80" s="132">
        <f>IF(I82=0,"",I80/I82*100)</f>
        <v>1.00352094125932</v>
      </c>
    </row>
    <row r="81" spans="1:10" ht="36.75" customHeight="1" x14ac:dyDescent="0.2">
      <c r="A81" s="123"/>
      <c r="B81" s="128" t="s">
        <v>116</v>
      </c>
      <c r="C81" s="250" t="s">
        <v>30</v>
      </c>
      <c r="D81" s="251"/>
      <c r="E81" s="251"/>
      <c r="F81" s="134" t="s">
        <v>116</v>
      </c>
      <c r="G81" s="135"/>
      <c r="H81" s="135"/>
      <c r="I81" s="135">
        <f>'SO 02 1 P1'!G698</f>
        <v>40000</v>
      </c>
      <c r="J81" s="132">
        <f>IF(I82=0,"",I81/I82*100)</f>
        <v>0.26627421326947132</v>
      </c>
    </row>
    <row r="82" spans="1:10" ht="25.5" customHeight="1" x14ac:dyDescent="0.2">
      <c r="A82" s="124"/>
      <c r="B82" s="129" t="s">
        <v>1</v>
      </c>
      <c r="C82" s="130"/>
      <c r="D82" s="131"/>
      <c r="E82" s="131"/>
      <c r="F82" s="136"/>
      <c r="G82" s="137"/>
      <c r="H82" s="137"/>
      <c r="I82" s="137">
        <f>SUM(I50:I81)</f>
        <v>15022108.040000001</v>
      </c>
      <c r="J82" s="133">
        <f>SUM(J50:J81)</f>
        <v>100.00000000000003</v>
      </c>
    </row>
    <row r="83" spans="1:10" x14ac:dyDescent="0.2">
      <c r="F83" s="86"/>
      <c r="G83" s="86"/>
      <c r="H83" s="86"/>
      <c r="I83" s="86"/>
      <c r="J83" s="87"/>
    </row>
    <row r="84" spans="1:10" x14ac:dyDescent="0.2">
      <c r="F84" s="86"/>
      <c r="G84" s="86"/>
      <c r="H84" s="86"/>
      <c r="I84" s="86"/>
      <c r="J84" s="87"/>
    </row>
    <row r="85" spans="1:10" x14ac:dyDescent="0.2">
      <c r="F85" s="86"/>
      <c r="G85" s="86"/>
      <c r="H85" s="86"/>
      <c r="I85" s="86"/>
      <c r="J85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1762-E4BE-4455-A298-2EB30689332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117</v>
      </c>
    </row>
    <row r="2" spans="1:60" ht="25.15" customHeight="1" x14ac:dyDescent="0.2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118</v>
      </c>
    </row>
    <row r="3" spans="1:60" ht="25.15" customHeight="1" x14ac:dyDescent="0.2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118</v>
      </c>
      <c r="AG3" t="s">
        <v>119</v>
      </c>
    </row>
    <row r="4" spans="1:60" ht="25.15" customHeight="1" x14ac:dyDescent="0.2">
      <c r="A4" s="140" t="s">
        <v>10</v>
      </c>
      <c r="B4" s="141" t="s">
        <v>48</v>
      </c>
      <c r="C4" s="272" t="s">
        <v>49</v>
      </c>
      <c r="D4" s="273"/>
      <c r="E4" s="273"/>
      <c r="F4" s="273"/>
      <c r="G4" s="274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31</v>
      </c>
      <c r="H6" s="146" t="s">
        <v>32</v>
      </c>
      <c r="I6" s="146" t="s">
        <v>127</v>
      </c>
      <c r="J6" s="146" t="s">
        <v>33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142</v>
      </c>
      <c r="B8" s="163" t="s">
        <v>66</v>
      </c>
      <c r="C8" s="181" t="s">
        <v>67</v>
      </c>
      <c r="D8" s="164"/>
      <c r="E8" s="165"/>
      <c r="F8" s="166"/>
      <c r="G8" s="167">
        <f>SUMIF(AG9:AG10,"&lt;&gt;NOR",G9:G10)</f>
        <v>72561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87798.81</v>
      </c>
      <c r="N8" s="161"/>
      <c r="O8" s="161">
        <f>SUM(O9:O10)</f>
        <v>0.68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40.1</v>
      </c>
      <c r="W8" s="161"/>
      <c r="X8" s="161"/>
      <c r="AG8" t="s">
        <v>143</v>
      </c>
    </row>
    <row r="9" spans="1:60" ht="33.75" outlineLevel="1" x14ac:dyDescent="0.2">
      <c r="A9" s="168">
        <v>1</v>
      </c>
      <c r="B9" s="169" t="s">
        <v>144</v>
      </c>
      <c r="C9" s="182" t="s">
        <v>145</v>
      </c>
      <c r="D9" s="170" t="s">
        <v>146</v>
      </c>
      <c r="E9" s="171">
        <v>63.65</v>
      </c>
      <c r="F9" s="172">
        <v>1140</v>
      </c>
      <c r="G9" s="173">
        <f>ROUND(E9*F9,2)</f>
        <v>72561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87798.81</v>
      </c>
      <c r="N9" s="157">
        <v>1.0710000000000001E-2</v>
      </c>
      <c r="O9" s="157">
        <f>ROUND(E9*N9,2)</f>
        <v>0.68</v>
      </c>
      <c r="P9" s="157">
        <v>0</v>
      </c>
      <c r="Q9" s="157">
        <f>ROUND(E9*P9,2)</f>
        <v>0</v>
      </c>
      <c r="R9" s="157"/>
      <c r="S9" s="157" t="s">
        <v>147</v>
      </c>
      <c r="T9" s="157" t="s">
        <v>148</v>
      </c>
      <c r="U9" s="157">
        <v>0.63</v>
      </c>
      <c r="V9" s="157">
        <f>ROUND(E9*U9,2)</f>
        <v>40.1</v>
      </c>
      <c r="W9" s="157"/>
      <c r="X9" s="157" t="s">
        <v>149</v>
      </c>
      <c r="Y9" s="147"/>
      <c r="Z9" s="147"/>
      <c r="AA9" s="147"/>
      <c r="AB9" s="147"/>
      <c r="AC9" s="147"/>
      <c r="AD9" s="147"/>
      <c r="AE9" s="147"/>
      <c r="AF9" s="147"/>
      <c r="AG9" s="147" t="s">
        <v>150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3" t="s">
        <v>151</v>
      </c>
      <c r="D10" s="159"/>
      <c r="E10" s="160">
        <v>63.65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2" t="s">
        <v>142</v>
      </c>
      <c r="B11" s="163" t="s">
        <v>76</v>
      </c>
      <c r="C11" s="181" t="s">
        <v>77</v>
      </c>
      <c r="D11" s="164"/>
      <c r="E11" s="165"/>
      <c r="F11" s="166"/>
      <c r="G11" s="167">
        <f>SUMIF(AG12:AG12,"&lt;&gt;NOR",G12:G12)</f>
        <v>136.34</v>
      </c>
      <c r="H11" s="161"/>
      <c r="I11" s="161">
        <f>SUM(I12:I12)</f>
        <v>0</v>
      </c>
      <c r="J11" s="161"/>
      <c r="K11" s="161">
        <f>SUM(K12:K12)</f>
        <v>0</v>
      </c>
      <c r="L11" s="161"/>
      <c r="M11" s="161">
        <f>SUM(M12:M12)</f>
        <v>164.97139999999999</v>
      </c>
      <c r="N11" s="161"/>
      <c r="O11" s="161">
        <f>SUM(O12:O12)</f>
        <v>0</v>
      </c>
      <c r="P11" s="161"/>
      <c r="Q11" s="161">
        <f>SUM(Q12:Q12)</f>
        <v>0</v>
      </c>
      <c r="R11" s="161"/>
      <c r="S11" s="161"/>
      <c r="T11" s="161"/>
      <c r="U11" s="161"/>
      <c r="V11" s="161">
        <f>SUM(V12:V12)</f>
        <v>0.21</v>
      </c>
      <c r="W11" s="161"/>
      <c r="X11" s="161"/>
      <c r="AG11" t="s">
        <v>143</v>
      </c>
    </row>
    <row r="12" spans="1:60" ht="22.5" outlineLevel="1" x14ac:dyDescent="0.2">
      <c r="A12" s="174">
        <v>2</v>
      </c>
      <c r="B12" s="175" t="s">
        <v>153</v>
      </c>
      <c r="C12" s="184" t="s">
        <v>154</v>
      </c>
      <c r="D12" s="176" t="s">
        <v>155</v>
      </c>
      <c r="E12" s="177">
        <v>0.68169000000000002</v>
      </c>
      <c r="F12" s="178">
        <v>200</v>
      </c>
      <c r="G12" s="179">
        <f>ROUND(E12*F12,2)</f>
        <v>136.34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164.97139999999999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147</v>
      </c>
      <c r="T12" s="157" t="s">
        <v>148</v>
      </c>
      <c r="U12" s="157">
        <v>0.307</v>
      </c>
      <c r="V12" s="157">
        <f>ROUND(E12*U12,2)</f>
        <v>0.21</v>
      </c>
      <c r="W12" s="157"/>
      <c r="X12" s="157" t="s">
        <v>149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2" t="s">
        <v>142</v>
      </c>
      <c r="B13" s="163" t="s">
        <v>94</v>
      </c>
      <c r="C13" s="181" t="s">
        <v>95</v>
      </c>
      <c r="D13" s="164"/>
      <c r="E13" s="165"/>
      <c r="F13" s="166"/>
      <c r="G13" s="167">
        <f>SUMIF(AG14:AG19,"&lt;&gt;NOR",G14:G19)</f>
        <v>80054.399999999994</v>
      </c>
      <c r="H13" s="161"/>
      <c r="I13" s="161">
        <f>SUM(I14:I19)</f>
        <v>0</v>
      </c>
      <c r="J13" s="161"/>
      <c r="K13" s="161">
        <f>SUM(K14:K19)</f>
        <v>0</v>
      </c>
      <c r="L13" s="161"/>
      <c r="M13" s="161">
        <f>SUM(M14:M19)</f>
        <v>96865.824000000008</v>
      </c>
      <c r="N13" s="161"/>
      <c r="O13" s="161">
        <f>SUM(O14:O19)</f>
        <v>0</v>
      </c>
      <c r="P13" s="161"/>
      <c r="Q13" s="161">
        <f>SUM(Q14:Q19)</f>
        <v>0</v>
      </c>
      <c r="R13" s="161"/>
      <c r="S13" s="161"/>
      <c r="T13" s="161"/>
      <c r="U13" s="161"/>
      <c r="V13" s="161">
        <f>SUM(V14:V19)</f>
        <v>0</v>
      </c>
      <c r="W13" s="161"/>
      <c r="X13" s="161"/>
      <c r="AG13" t="s">
        <v>143</v>
      </c>
    </row>
    <row r="14" spans="1:60" outlineLevel="1" x14ac:dyDescent="0.2">
      <c r="A14" s="168">
        <v>3</v>
      </c>
      <c r="B14" s="169" t="s">
        <v>157</v>
      </c>
      <c r="C14" s="182" t="s">
        <v>158</v>
      </c>
      <c r="D14" s="170" t="s">
        <v>159</v>
      </c>
      <c r="E14" s="171">
        <v>1</v>
      </c>
      <c r="F14" s="172">
        <v>79680</v>
      </c>
      <c r="G14" s="173">
        <f>ROUND(E14*F14,2)</f>
        <v>79680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96412.800000000003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147</v>
      </c>
      <c r="T14" s="157" t="s">
        <v>148</v>
      </c>
      <c r="U14" s="157">
        <v>0</v>
      </c>
      <c r="V14" s="157">
        <f>ROUND(E14*U14,2)</f>
        <v>0</v>
      </c>
      <c r="W14" s="157"/>
      <c r="X14" s="157" t="s">
        <v>149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3" t="s">
        <v>160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152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3" t="s">
        <v>161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152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3" t="s">
        <v>162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152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163</v>
      </c>
      <c r="D18" s="159"/>
      <c r="E18" s="160">
        <v>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152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4</v>
      </c>
      <c r="B19" s="175" t="s">
        <v>164</v>
      </c>
      <c r="C19" s="184" t="s">
        <v>165</v>
      </c>
      <c r="D19" s="176" t="s">
        <v>0</v>
      </c>
      <c r="E19" s="177">
        <v>192</v>
      </c>
      <c r="F19" s="178">
        <v>1.95</v>
      </c>
      <c r="G19" s="179">
        <f>ROUND(E19*F19,2)</f>
        <v>374.4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453.02399999999994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147</v>
      </c>
      <c r="T19" s="157" t="s">
        <v>148</v>
      </c>
      <c r="U19" s="157">
        <v>0</v>
      </c>
      <c r="V19" s="157">
        <f>ROUND(E19*U19,2)</f>
        <v>0</v>
      </c>
      <c r="W19" s="157"/>
      <c r="X19" s="157" t="s">
        <v>149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142</v>
      </c>
      <c r="B20" s="163" t="s">
        <v>100</v>
      </c>
      <c r="C20" s="181" t="s">
        <v>101</v>
      </c>
      <c r="D20" s="164"/>
      <c r="E20" s="165"/>
      <c r="F20" s="166"/>
      <c r="G20" s="167">
        <f>SUMIF(AG21:AG22,"&lt;&gt;NOR",G21:G22)</f>
        <v>6822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8254.619999999999</v>
      </c>
      <c r="N20" s="161"/>
      <c r="O20" s="161">
        <f>SUM(O21:O22)</f>
        <v>0.02</v>
      </c>
      <c r="P20" s="161"/>
      <c r="Q20" s="161">
        <f>SUM(Q21:Q22)</f>
        <v>0</v>
      </c>
      <c r="R20" s="161"/>
      <c r="S20" s="161"/>
      <c r="T20" s="161"/>
      <c r="U20" s="161"/>
      <c r="V20" s="161">
        <f>SUM(V21:V22)</f>
        <v>10.88</v>
      </c>
      <c r="W20" s="161"/>
      <c r="X20" s="161"/>
      <c r="AG20" t="s">
        <v>143</v>
      </c>
    </row>
    <row r="21" spans="1:60" ht="22.5" outlineLevel="1" x14ac:dyDescent="0.2">
      <c r="A21" s="168">
        <v>5</v>
      </c>
      <c r="B21" s="169" t="s">
        <v>167</v>
      </c>
      <c r="C21" s="182" t="s">
        <v>168</v>
      </c>
      <c r="D21" s="170" t="s">
        <v>146</v>
      </c>
      <c r="E21" s="171">
        <v>37.9</v>
      </c>
      <c r="F21" s="172">
        <v>180</v>
      </c>
      <c r="G21" s="173">
        <f>ROUND(E21*F21,2)</f>
        <v>6822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8254.619999999999</v>
      </c>
      <c r="N21" s="157">
        <v>4.2000000000000002E-4</v>
      </c>
      <c r="O21" s="157">
        <f>ROUND(E21*N21,2)</f>
        <v>0.02</v>
      </c>
      <c r="P21" s="157">
        <v>0</v>
      </c>
      <c r="Q21" s="157">
        <f>ROUND(E21*P21,2)</f>
        <v>0</v>
      </c>
      <c r="R21" s="157"/>
      <c r="S21" s="157" t="s">
        <v>147</v>
      </c>
      <c r="T21" s="157" t="s">
        <v>148</v>
      </c>
      <c r="U21" s="157">
        <v>0.28699999999999998</v>
      </c>
      <c r="V21" s="157">
        <f>ROUND(E21*U21,2)</f>
        <v>10.88</v>
      </c>
      <c r="W21" s="157"/>
      <c r="X21" s="157" t="s">
        <v>149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169</v>
      </c>
      <c r="D22" s="159"/>
      <c r="E22" s="160">
        <v>37.9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152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129</v>
      </c>
    </row>
    <row r="24" spans="1:60" x14ac:dyDescent="0.2">
      <c r="A24" s="150"/>
      <c r="B24" s="151" t="s">
        <v>31</v>
      </c>
      <c r="C24" s="186"/>
      <c r="D24" s="152"/>
      <c r="E24" s="153"/>
      <c r="F24" s="153"/>
      <c r="G24" s="180">
        <f>G8+G11+G13+G20</f>
        <v>159573.74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159573.74</v>
      </c>
      <c r="AG24" t="s">
        <v>170</v>
      </c>
    </row>
    <row r="25" spans="1:60" x14ac:dyDescent="0.2">
      <c r="A25" s="3"/>
      <c r="B25" s="4"/>
      <c r="C25" s="18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75" t="s">
        <v>171</v>
      </c>
      <c r="B27" s="275"/>
      <c r="C27" s="27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56"/>
      <c r="B28" s="257"/>
      <c r="C28" s="258"/>
      <c r="D28" s="257"/>
      <c r="E28" s="257"/>
      <c r="F28" s="257"/>
      <c r="G28" s="25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172</v>
      </c>
    </row>
    <row r="29" spans="1:60" x14ac:dyDescent="0.2">
      <c r="A29" s="260"/>
      <c r="B29" s="261"/>
      <c r="C29" s="262"/>
      <c r="D29" s="261"/>
      <c r="E29" s="261"/>
      <c r="F29" s="261"/>
      <c r="G29" s="26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0"/>
      <c r="B30" s="261"/>
      <c r="C30" s="262"/>
      <c r="D30" s="261"/>
      <c r="E30" s="261"/>
      <c r="F30" s="261"/>
      <c r="G30" s="26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0"/>
      <c r="B31" s="261"/>
      <c r="C31" s="262"/>
      <c r="D31" s="261"/>
      <c r="E31" s="261"/>
      <c r="F31" s="261"/>
      <c r="G31" s="26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4"/>
      <c r="B32" s="265"/>
      <c r="C32" s="266"/>
      <c r="D32" s="265"/>
      <c r="E32" s="265"/>
      <c r="F32" s="265"/>
      <c r="G32" s="26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8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87"/>
      <c r="D34" s="10"/>
      <c r="AG34" t="s">
        <v>173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5308-4BC2-43EC-8129-5B058DA29E7F}">
  <sheetPr>
    <outlinePr summaryBelow="0"/>
    <pageSetUpPr fitToPage="1"/>
  </sheetPr>
  <dimension ref="A1:BH5000"/>
  <sheetViews>
    <sheetView workbookViewId="0">
      <pane ySplit="7" topLeftCell="A695" activePane="bottomLeft" state="frozen"/>
      <selection pane="bottomLeft" activeCell="F714" sqref="F714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117</v>
      </c>
    </row>
    <row r="2" spans="1:60" ht="25.15" customHeight="1" x14ac:dyDescent="0.2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118</v>
      </c>
    </row>
    <row r="3" spans="1:60" ht="25.15" customHeight="1" x14ac:dyDescent="0.2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118</v>
      </c>
      <c r="AG3" t="s">
        <v>119</v>
      </c>
    </row>
    <row r="4" spans="1:60" ht="25.15" customHeight="1" x14ac:dyDescent="0.2">
      <c r="A4" s="140" t="s">
        <v>10</v>
      </c>
      <c r="B4" s="141" t="s">
        <v>48</v>
      </c>
      <c r="C4" s="272" t="s">
        <v>50</v>
      </c>
      <c r="D4" s="273"/>
      <c r="E4" s="273"/>
      <c r="F4" s="273"/>
      <c r="G4" s="274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31</v>
      </c>
      <c r="H6" s="146" t="s">
        <v>32</v>
      </c>
      <c r="I6" s="146" t="s">
        <v>127</v>
      </c>
      <c r="J6" s="146" t="s">
        <v>33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142</v>
      </c>
      <c r="B8" s="163" t="s">
        <v>48</v>
      </c>
      <c r="C8" s="181" t="s">
        <v>55</v>
      </c>
      <c r="D8" s="164"/>
      <c r="E8" s="165"/>
      <c r="F8" s="166"/>
      <c r="G8" s="167">
        <f>SUMIF(AG9:AG38,"&lt;&gt;NOR",G9:G38)</f>
        <v>381961.22000000003</v>
      </c>
      <c r="H8" s="161"/>
      <c r="I8" s="161">
        <f>SUM(I9:I38)</f>
        <v>0</v>
      </c>
      <c r="J8" s="161"/>
      <c r="K8" s="161">
        <f>SUM(K9:K38)</f>
        <v>0</v>
      </c>
      <c r="L8" s="161"/>
      <c r="M8" s="161">
        <f>SUM(M9:M38)</f>
        <v>462173.07620000001</v>
      </c>
      <c r="N8" s="161"/>
      <c r="O8" s="161">
        <f>SUM(O9:O38)</f>
        <v>0</v>
      </c>
      <c r="P8" s="161"/>
      <c r="Q8" s="161">
        <f>SUM(Q9:Q38)</f>
        <v>0</v>
      </c>
      <c r="R8" s="161"/>
      <c r="S8" s="161"/>
      <c r="T8" s="161"/>
      <c r="U8" s="161"/>
      <c r="V8" s="161">
        <f>SUM(V9:V38)</f>
        <v>595.09</v>
      </c>
      <c r="W8" s="161"/>
      <c r="X8" s="161"/>
      <c r="AG8" t="s">
        <v>143</v>
      </c>
    </row>
    <row r="9" spans="1:60" outlineLevel="1" x14ac:dyDescent="0.2">
      <c r="A9" s="168">
        <v>1</v>
      </c>
      <c r="B9" s="169" t="s">
        <v>174</v>
      </c>
      <c r="C9" s="182" t="s">
        <v>175</v>
      </c>
      <c r="D9" s="170" t="s">
        <v>176</v>
      </c>
      <c r="E9" s="171">
        <v>200.00620000000001</v>
      </c>
      <c r="F9" s="172">
        <v>44</v>
      </c>
      <c r="G9" s="173">
        <f>ROUND(E9*F9,2)</f>
        <v>8800.27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10648.3267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177</v>
      </c>
      <c r="T9" s="157" t="s">
        <v>178</v>
      </c>
      <c r="U9" s="157">
        <v>7.3999999999999996E-2</v>
      </c>
      <c r="V9" s="157">
        <f>ROUND(E9*U9,2)</f>
        <v>14.8</v>
      </c>
      <c r="W9" s="157"/>
      <c r="X9" s="157" t="s">
        <v>149</v>
      </c>
      <c r="Y9" s="147"/>
      <c r="Z9" s="147"/>
      <c r="AA9" s="147"/>
      <c r="AB9" s="147"/>
      <c r="AC9" s="147"/>
      <c r="AD9" s="147"/>
      <c r="AE9" s="147"/>
      <c r="AF9" s="147"/>
      <c r="AG9" s="147" t="s">
        <v>150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183" t="s">
        <v>179</v>
      </c>
      <c r="D10" s="159"/>
      <c r="E10" s="160">
        <v>200.00620000000001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180</v>
      </c>
      <c r="C11" s="182" t="s">
        <v>181</v>
      </c>
      <c r="D11" s="170" t="s">
        <v>176</v>
      </c>
      <c r="E11" s="171">
        <v>575.35600999999997</v>
      </c>
      <c r="F11" s="172">
        <v>170</v>
      </c>
      <c r="G11" s="173">
        <f>ROUND(E11*F11,2)</f>
        <v>97810.52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118350.7292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177</v>
      </c>
      <c r="T11" s="157" t="s">
        <v>178</v>
      </c>
      <c r="U11" s="157">
        <v>0.65</v>
      </c>
      <c r="V11" s="157">
        <f>ROUND(E11*U11,2)</f>
        <v>373.98</v>
      </c>
      <c r="W11" s="157"/>
      <c r="X11" s="157" t="s">
        <v>149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150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3" t="s">
        <v>182</v>
      </c>
      <c r="D12" s="159"/>
      <c r="E12" s="160">
        <v>244.2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152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3" t="s">
        <v>183</v>
      </c>
      <c r="D13" s="159"/>
      <c r="E13" s="160">
        <v>244.69687999999999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152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3" t="s">
        <v>184</v>
      </c>
      <c r="D14" s="159"/>
      <c r="E14" s="160">
        <v>179.98222999999999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152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3" t="s">
        <v>185</v>
      </c>
      <c r="D15" s="159"/>
      <c r="E15" s="160">
        <v>6.48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152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3" t="s">
        <v>186</v>
      </c>
      <c r="D16" s="159"/>
      <c r="E16" s="160">
        <v>-100.0031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152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3</v>
      </c>
      <c r="B17" s="169" t="s">
        <v>187</v>
      </c>
      <c r="C17" s="182" t="s">
        <v>188</v>
      </c>
      <c r="D17" s="170" t="s">
        <v>176</v>
      </c>
      <c r="E17" s="171">
        <v>244.2</v>
      </c>
      <c r="F17" s="172">
        <v>50.83</v>
      </c>
      <c r="G17" s="173">
        <f>ROUND(E17*F17,2)</f>
        <v>12412.69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15019.3549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147</v>
      </c>
      <c r="T17" s="157" t="s">
        <v>148</v>
      </c>
      <c r="U17" s="157">
        <v>9.7000000000000003E-2</v>
      </c>
      <c r="V17" s="157">
        <f>ROUND(E17*U17,2)</f>
        <v>23.69</v>
      </c>
      <c r="W17" s="157"/>
      <c r="X17" s="157" t="s">
        <v>149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189</v>
      </c>
      <c r="D18" s="159"/>
      <c r="E18" s="160">
        <v>244.2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152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4</v>
      </c>
      <c r="B19" s="169" t="s">
        <v>190</v>
      </c>
      <c r="C19" s="182" t="s">
        <v>191</v>
      </c>
      <c r="D19" s="170" t="s">
        <v>176</v>
      </c>
      <c r="E19" s="171">
        <v>244.69686999999999</v>
      </c>
      <c r="F19" s="172">
        <v>140</v>
      </c>
      <c r="G19" s="173">
        <f>ROUND(E19*F19,2)</f>
        <v>34257.56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41451.647599999997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147</v>
      </c>
      <c r="T19" s="157" t="s">
        <v>148</v>
      </c>
      <c r="U19" s="157">
        <v>0.29399999999999998</v>
      </c>
      <c r="V19" s="157">
        <f>ROUND(E19*U19,2)</f>
        <v>71.94</v>
      </c>
      <c r="W19" s="157"/>
      <c r="X19" s="157" t="s">
        <v>149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3" t="s">
        <v>192</v>
      </c>
      <c r="D20" s="159"/>
      <c r="E20" s="160">
        <v>244.7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152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5</v>
      </c>
      <c r="B21" s="169" t="s">
        <v>193</v>
      </c>
      <c r="C21" s="182" t="s">
        <v>194</v>
      </c>
      <c r="D21" s="170" t="s">
        <v>176</v>
      </c>
      <c r="E21" s="171">
        <v>179.98222999999999</v>
      </c>
      <c r="F21" s="172">
        <v>260</v>
      </c>
      <c r="G21" s="173">
        <f>ROUND(E21*F21,2)</f>
        <v>46795.38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56622.409799999994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147</v>
      </c>
      <c r="T21" s="157" t="s">
        <v>148</v>
      </c>
      <c r="U21" s="157">
        <v>0.3</v>
      </c>
      <c r="V21" s="157">
        <f>ROUND(E21*U21,2)</f>
        <v>53.99</v>
      </c>
      <c r="W21" s="157"/>
      <c r="X21" s="157" t="s">
        <v>149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195</v>
      </c>
      <c r="D22" s="159"/>
      <c r="E22" s="160">
        <v>126.52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152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3" t="s">
        <v>196</v>
      </c>
      <c r="D23" s="159"/>
      <c r="E23" s="160">
        <v>26.93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152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3" t="s">
        <v>197</v>
      </c>
      <c r="D24" s="159"/>
      <c r="E24" s="160">
        <v>26.53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152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198</v>
      </c>
      <c r="C25" s="182" t="s">
        <v>199</v>
      </c>
      <c r="D25" s="170" t="s">
        <v>176</v>
      </c>
      <c r="E25" s="171">
        <v>6.48</v>
      </c>
      <c r="F25" s="172">
        <v>1050</v>
      </c>
      <c r="G25" s="173">
        <f>ROUND(E25*F25,2)</f>
        <v>6804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8232.84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147</v>
      </c>
      <c r="T25" s="157" t="s">
        <v>148</v>
      </c>
      <c r="U25" s="157">
        <v>4.6550000000000002</v>
      </c>
      <c r="V25" s="157">
        <f>ROUND(E25*U25,2)</f>
        <v>30.16</v>
      </c>
      <c r="W25" s="157"/>
      <c r="X25" s="157" t="s">
        <v>149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150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3" t="s">
        <v>200</v>
      </c>
      <c r="D26" s="159"/>
      <c r="E26" s="160">
        <v>6.48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152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7</v>
      </c>
      <c r="B27" s="169" t="s">
        <v>201</v>
      </c>
      <c r="C27" s="182" t="s">
        <v>202</v>
      </c>
      <c r="D27" s="170" t="s">
        <v>176</v>
      </c>
      <c r="E27" s="171">
        <v>244.2</v>
      </c>
      <c r="F27" s="172">
        <v>110</v>
      </c>
      <c r="G27" s="173">
        <f>ROUND(E27*F27,2)</f>
        <v>26862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32503.02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147</v>
      </c>
      <c r="T27" s="157" t="s">
        <v>148</v>
      </c>
      <c r="U27" s="157">
        <v>1.0999999999999999E-2</v>
      </c>
      <c r="V27" s="157">
        <f>ROUND(E27*U27,2)</f>
        <v>2.69</v>
      </c>
      <c r="W27" s="157"/>
      <c r="X27" s="157" t="s">
        <v>149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203</v>
      </c>
      <c r="D28" s="159"/>
      <c r="E28" s="160">
        <v>244.2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152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8</v>
      </c>
      <c r="B29" s="169" t="s">
        <v>204</v>
      </c>
      <c r="C29" s="182" t="s">
        <v>205</v>
      </c>
      <c r="D29" s="170" t="s">
        <v>176</v>
      </c>
      <c r="E29" s="171">
        <v>331.15600000000001</v>
      </c>
      <c r="F29" s="172">
        <v>180</v>
      </c>
      <c r="G29" s="173">
        <f>ROUND(E29*F29,2)</f>
        <v>59608.08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72125.776800000007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147</v>
      </c>
      <c r="T29" s="157" t="s">
        <v>148</v>
      </c>
      <c r="U29" s="157">
        <v>1.0999999999999999E-2</v>
      </c>
      <c r="V29" s="157">
        <f>ROUND(E29*U29,2)</f>
        <v>3.64</v>
      </c>
      <c r="W29" s="157"/>
      <c r="X29" s="157" t="s">
        <v>149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3" t="s">
        <v>206</v>
      </c>
      <c r="D30" s="159"/>
      <c r="E30" s="160">
        <v>86.46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152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207</v>
      </c>
      <c r="D31" s="159"/>
      <c r="E31" s="160">
        <v>244.7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152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9</v>
      </c>
      <c r="B32" s="169" t="s">
        <v>208</v>
      </c>
      <c r="C32" s="182" t="s">
        <v>209</v>
      </c>
      <c r="D32" s="170" t="s">
        <v>176</v>
      </c>
      <c r="E32" s="171">
        <v>100.0031</v>
      </c>
      <c r="F32" s="172">
        <v>91.33</v>
      </c>
      <c r="G32" s="173">
        <f>ROUND(E32*F32,2)</f>
        <v>9133.2800000000007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11051.2688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147</v>
      </c>
      <c r="T32" s="157" t="s">
        <v>148</v>
      </c>
      <c r="U32" s="157">
        <v>0.20200000000000001</v>
      </c>
      <c r="V32" s="157">
        <f>ROUND(E32*U32,2)</f>
        <v>20.2</v>
      </c>
      <c r="W32" s="157"/>
      <c r="X32" s="157" t="s">
        <v>149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150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3" t="s">
        <v>210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152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211</v>
      </c>
      <c r="D34" s="159"/>
      <c r="E34" s="160">
        <v>66.59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152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212</v>
      </c>
      <c r="D35" s="159"/>
      <c r="E35" s="160">
        <v>16.829999999999998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152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3" t="s">
        <v>213</v>
      </c>
      <c r="D36" s="159"/>
      <c r="E36" s="160">
        <v>16.579999999999998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152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10</v>
      </c>
      <c r="B37" s="169" t="s">
        <v>214</v>
      </c>
      <c r="C37" s="182" t="s">
        <v>215</v>
      </c>
      <c r="D37" s="170" t="s">
        <v>176</v>
      </c>
      <c r="E37" s="171">
        <v>331.15600000000001</v>
      </c>
      <c r="F37" s="172">
        <v>240</v>
      </c>
      <c r="G37" s="173">
        <f>ROUND(E37*F37,2)</f>
        <v>79477.440000000002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96167.702399999995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147</v>
      </c>
      <c r="T37" s="157" t="s">
        <v>148</v>
      </c>
      <c r="U37" s="157">
        <v>0</v>
      </c>
      <c r="V37" s="157">
        <f>ROUND(E37*U37,2)</f>
        <v>0</v>
      </c>
      <c r="W37" s="157"/>
      <c r="X37" s="157" t="s">
        <v>149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3" t="s">
        <v>216</v>
      </c>
      <c r="D38" s="159"/>
      <c r="E38" s="160">
        <v>331.16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152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2" t="s">
        <v>142</v>
      </c>
      <c r="B39" s="163" t="s">
        <v>56</v>
      </c>
      <c r="C39" s="181" t="s">
        <v>57</v>
      </c>
      <c r="D39" s="164"/>
      <c r="E39" s="165"/>
      <c r="F39" s="166"/>
      <c r="G39" s="167">
        <f>SUMIF(AG40:AG63,"&lt;&gt;NOR",G40:G63)</f>
        <v>657718.71</v>
      </c>
      <c r="H39" s="161"/>
      <c r="I39" s="161">
        <f>SUM(I40:I63)</f>
        <v>0</v>
      </c>
      <c r="J39" s="161"/>
      <c r="K39" s="161">
        <f>SUM(K40:K63)</f>
        <v>0</v>
      </c>
      <c r="L39" s="161"/>
      <c r="M39" s="161">
        <f>SUM(M40:M63)</f>
        <v>795839.63910000003</v>
      </c>
      <c r="N39" s="161"/>
      <c r="O39" s="161">
        <f>SUM(O40:O63)</f>
        <v>607.16000000000008</v>
      </c>
      <c r="P39" s="161"/>
      <c r="Q39" s="161">
        <f>SUM(Q40:Q63)</f>
        <v>0</v>
      </c>
      <c r="R39" s="161"/>
      <c r="S39" s="161"/>
      <c r="T39" s="161"/>
      <c r="U39" s="161"/>
      <c r="V39" s="161">
        <f>SUM(V40:V63)</f>
        <v>499.17</v>
      </c>
      <c r="W39" s="161"/>
      <c r="X39" s="161"/>
      <c r="AG39" t="s">
        <v>143</v>
      </c>
    </row>
    <row r="40" spans="1:60" ht="22.5" outlineLevel="1" x14ac:dyDescent="0.2">
      <c r="A40" s="168">
        <v>11</v>
      </c>
      <c r="B40" s="169" t="s">
        <v>217</v>
      </c>
      <c r="C40" s="182" t="s">
        <v>218</v>
      </c>
      <c r="D40" s="170" t="s">
        <v>176</v>
      </c>
      <c r="E40" s="171">
        <v>78.757499999999993</v>
      </c>
      <c r="F40" s="172">
        <v>683</v>
      </c>
      <c r="G40" s="173">
        <f>ROUND(E40*F40,2)</f>
        <v>53791.37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65087.557700000005</v>
      </c>
      <c r="N40" s="157">
        <v>2.1</v>
      </c>
      <c r="O40" s="157">
        <f>ROUND(E40*N40,2)</f>
        <v>165.39</v>
      </c>
      <c r="P40" s="157">
        <v>0</v>
      </c>
      <c r="Q40" s="157">
        <f>ROUND(E40*P40,2)</f>
        <v>0</v>
      </c>
      <c r="R40" s="157"/>
      <c r="S40" s="157" t="s">
        <v>147</v>
      </c>
      <c r="T40" s="157" t="s">
        <v>148</v>
      </c>
      <c r="U40" s="157">
        <v>0.96499999999999997</v>
      </c>
      <c r="V40" s="157">
        <f>ROUND(E40*U40,2)</f>
        <v>76</v>
      </c>
      <c r="W40" s="157"/>
      <c r="X40" s="157" t="s">
        <v>149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3" t="s">
        <v>219</v>
      </c>
      <c r="D41" s="159"/>
      <c r="E41" s="160">
        <v>78.760000000000005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152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12</v>
      </c>
      <c r="B42" s="169" t="s">
        <v>220</v>
      </c>
      <c r="C42" s="182" t="s">
        <v>221</v>
      </c>
      <c r="D42" s="170" t="s">
        <v>176</v>
      </c>
      <c r="E42" s="171">
        <v>85.619519999999994</v>
      </c>
      <c r="F42" s="172">
        <v>2470</v>
      </c>
      <c r="G42" s="173">
        <f>ROUND(E42*F42,2)</f>
        <v>211480.21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255891.05409999998</v>
      </c>
      <c r="N42" s="157">
        <v>2.5249999999999999</v>
      </c>
      <c r="O42" s="157">
        <f>ROUND(E42*N42,2)</f>
        <v>216.19</v>
      </c>
      <c r="P42" s="157">
        <v>0</v>
      </c>
      <c r="Q42" s="157">
        <f>ROUND(E42*P42,2)</f>
        <v>0</v>
      </c>
      <c r="R42" s="157"/>
      <c r="S42" s="157" t="s">
        <v>147</v>
      </c>
      <c r="T42" s="157" t="s">
        <v>148</v>
      </c>
      <c r="U42" s="157">
        <v>0.48</v>
      </c>
      <c r="V42" s="157">
        <f>ROUND(E42*U42,2)</f>
        <v>41.1</v>
      </c>
      <c r="W42" s="157"/>
      <c r="X42" s="157" t="s">
        <v>149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222</v>
      </c>
      <c r="D43" s="159"/>
      <c r="E43" s="160">
        <v>85.62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152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13</v>
      </c>
      <c r="B44" s="169" t="s">
        <v>223</v>
      </c>
      <c r="C44" s="182" t="s">
        <v>224</v>
      </c>
      <c r="D44" s="170" t="s">
        <v>146</v>
      </c>
      <c r="E44" s="171">
        <v>14.583</v>
      </c>
      <c r="F44" s="172">
        <v>509</v>
      </c>
      <c r="G44" s="173">
        <f>ROUND(E44*F44,2)</f>
        <v>7422.75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8981.5275000000001</v>
      </c>
      <c r="N44" s="157">
        <v>3.9199999999999999E-2</v>
      </c>
      <c r="O44" s="157">
        <f>ROUND(E44*N44,2)</f>
        <v>0.56999999999999995</v>
      </c>
      <c r="P44" s="157">
        <v>0</v>
      </c>
      <c r="Q44" s="157">
        <f>ROUND(E44*P44,2)</f>
        <v>0</v>
      </c>
      <c r="R44" s="157"/>
      <c r="S44" s="157" t="s">
        <v>147</v>
      </c>
      <c r="T44" s="157" t="s">
        <v>148</v>
      </c>
      <c r="U44" s="157">
        <v>1.6</v>
      </c>
      <c r="V44" s="157">
        <f>ROUND(E44*U44,2)</f>
        <v>23.33</v>
      </c>
      <c r="W44" s="157"/>
      <c r="X44" s="157" t="s">
        <v>149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3" t="s">
        <v>225</v>
      </c>
      <c r="D45" s="159"/>
      <c r="E45" s="160">
        <v>14.58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152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14</v>
      </c>
      <c r="B46" s="175" t="s">
        <v>226</v>
      </c>
      <c r="C46" s="184" t="s">
        <v>227</v>
      </c>
      <c r="D46" s="176" t="s">
        <v>146</v>
      </c>
      <c r="E46" s="177">
        <v>14.583</v>
      </c>
      <c r="F46" s="178">
        <v>80.27</v>
      </c>
      <c r="G46" s="179">
        <f>ROUND(E46*F46,2)</f>
        <v>1170.58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1416.4017999999999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147</v>
      </c>
      <c r="T46" s="157" t="s">
        <v>148</v>
      </c>
      <c r="U46" s="157">
        <v>0.32</v>
      </c>
      <c r="V46" s="157">
        <f>ROUND(E46*U46,2)</f>
        <v>4.67</v>
      </c>
      <c r="W46" s="157"/>
      <c r="X46" s="157" t="s">
        <v>149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8">
        <v>15</v>
      </c>
      <c r="B47" s="169" t="s">
        <v>228</v>
      </c>
      <c r="C47" s="182" t="s">
        <v>229</v>
      </c>
      <c r="D47" s="170" t="s">
        <v>155</v>
      </c>
      <c r="E47" s="171">
        <v>1.1096299999999999</v>
      </c>
      <c r="F47" s="172">
        <v>25900</v>
      </c>
      <c r="G47" s="173">
        <f>ROUND(E47*F47,2)</f>
        <v>28739.42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34774.698199999999</v>
      </c>
      <c r="N47" s="157">
        <v>1.05474</v>
      </c>
      <c r="O47" s="157">
        <f>ROUND(E47*N47,2)</f>
        <v>1.17</v>
      </c>
      <c r="P47" s="157">
        <v>0</v>
      </c>
      <c r="Q47" s="157">
        <f>ROUND(E47*P47,2)</f>
        <v>0</v>
      </c>
      <c r="R47" s="157"/>
      <c r="S47" s="157" t="s">
        <v>147</v>
      </c>
      <c r="T47" s="157" t="s">
        <v>148</v>
      </c>
      <c r="U47" s="157">
        <v>15.231</v>
      </c>
      <c r="V47" s="157">
        <f>ROUND(E47*U47,2)</f>
        <v>16.899999999999999</v>
      </c>
      <c r="W47" s="157"/>
      <c r="X47" s="157" t="s">
        <v>149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150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3" t="s">
        <v>230</v>
      </c>
      <c r="D48" s="159"/>
      <c r="E48" s="160">
        <v>1.1100000000000001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152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16</v>
      </c>
      <c r="B49" s="169" t="s">
        <v>231</v>
      </c>
      <c r="C49" s="182" t="s">
        <v>232</v>
      </c>
      <c r="D49" s="170" t="s">
        <v>176</v>
      </c>
      <c r="E49" s="171">
        <v>5.0341500000000003</v>
      </c>
      <c r="F49" s="172">
        <v>2538</v>
      </c>
      <c r="G49" s="173">
        <f>ROUND(E49*F49,2)</f>
        <v>12776.67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15459.770699999999</v>
      </c>
      <c r="N49" s="157">
        <v>2.5249999999999999</v>
      </c>
      <c r="O49" s="157">
        <f>ROUND(E49*N49,2)</f>
        <v>12.71</v>
      </c>
      <c r="P49" s="157">
        <v>0</v>
      </c>
      <c r="Q49" s="157">
        <f>ROUND(E49*P49,2)</f>
        <v>0</v>
      </c>
      <c r="R49" s="157"/>
      <c r="S49" s="157" t="s">
        <v>147</v>
      </c>
      <c r="T49" s="157" t="s">
        <v>148</v>
      </c>
      <c r="U49" s="157">
        <v>0.47699999999999998</v>
      </c>
      <c r="V49" s="157">
        <f>ROUND(E49*U49,2)</f>
        <v>2.4</v>
      </c>
      <c r="W49" s="157"/>
      <c r="X49" s="157" t="s">
        <v>149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183" t="s">
        <v>233</v>
      </c>
      <c r="D50" s="159"/>
      <c r="E50" s="160">
        <v>3.61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152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3" t="s">
        <v>234</v>
      </c>
      <c r="D51" s="159"/>
      <c r="E51" s="160">
        <v>0.61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152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3" t="s">
        <v>235</v>
      </c>
      <c r="D52" s="159"/>
      <c r="E52" s="160">
        <v>0.82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152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8">
        <v>17</v>
      </c>
      <c r="B53" s="169" t="s">
        <v>236</v>
      </c>
      <c r="C53" s="182" t="s">
        <v>237</v>
      </c>
      <c r="D53" s="170" t="s">
        <v>176</v>
      </c>
      <c r="E53" s="171">
        <v>79.979129999999998</v>
      </c>
      <c r="F53" s="172">
        <v>2440</v>
      </c>
      <c r="G53" s="173">
        <f>ROUND(E53*F53,2)</f>
        <v>195149.08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236130.38679999998</v>
      </c>
      <c r="N53" s="157">
        <v>2.5249999999999999</v>
      </c>
      <c r="O53" s="157">
        <f>ROUND(E53*N53,2)</f>
        <v>201.95</v>
      </c>
      <c r="P53" s="157">
        <v>0</v>
      </c>
      <c r="Q53" s="157">
        <f>ROUND(E53*P53,2)</f>
        <v>0</v>
      </c>
      <c r="R53" s="157"/>
      <c r="S53" s="157" t="s">
        <v>147</v>
      </c>
      <c r="T53" s="157" t="s">
        <v>148</v>
      </c>
      <c r="U53" s="157">
        <v>0.48</v>
      </c>
      <c r="V53" s="157">
        <f>ROUND(E53*U53,2)</f>
        <v>38.39</v>
      </c>
      <c r="W53" s="157"/>
      <c r="X53" s="157" t="s">
        <v>149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3" t="s">
        <v>238</v>
      </c>
      <c r="D54" s="159"/>
      <c r="E54" s="160">
        <v>59.93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152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3" t="s">
        <v>239</v>
      </c>
      <c r="D55" s="159"/>
      <c r="E55" s="160">
        <v>10.1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152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3" t="s">
        <v>240</v>
      </c>
      <c r="D56" s="159"/>
      <c r="E56" s="160">
        <v>9.9499999999999993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152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18</v>
      </c>
      <c r="B57" s="169" t="s">
        <v>241</v>
      </c>
      <c r="C57" s="182" t="s">
        <v>242</v>
      </c>
      <c r="D57" s="170" t="s">
        <v>146</v>
      </c>
      <c r="E57" s="171">
        <v>180.63200000000001</v>
      </c>
      <c r="F57" s="172">
        <v>419.5</v>
      </c>
      <c r="G57" s="173">
        <f>ROUND(E57*F57,2)</f>
        <v>75775.12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91687.895199999984</v>
      </c>
      <c r="N57" s="157">
        <v>3.916E-2</v>
      </c>
      <c r="O57" s="157">
        <f>ROUND(E57*N57,2)</f>
        <v>7.07</v>
      </c>
      <c r="P57" s="157">
        <v>0</v>
      </c>
      <c r="Q57" s="157">
        <f>ROUND(E57*P57,2)</f>
        <v>0</v>
      </c>
      <c r="R57" s="157"/>
      <c r="S57" s="157" t="s">
        <v>147</v>
      </c>
      <c r="T57" s="157" t="s">
        <v>148</v>
      </c>
      <c r="U57" s="157">
        <v>1.05</v>
      </c>
      <c r="V57" s="157">
        <f>ROUND(E57*U57,2)</f>
        <v>189.66</v>
      </c>
      <c r="W57" s="157"/>
      <c r="X57" s="157" t="s">
        <v>149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150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3" t="s">
        <v>243</v>
      </c>
      <c r="D58" s="159"/>
      <c r="E58" s="160">
        <v>171.25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152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3" t="s">
        <v>244</v>
      </c>
      <c r="D59" s="159"/>
      <c r="E59" s="160">
        <v>6.26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152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3" t="s">
        <v>245</v>
      </c>
      <c r="D60" s="159"/>
      <c r="E60" s="160">
        <v>3.13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152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19</v>
      </c>
      <c r="B61" s="175" t="s">
        <v>246</v>
      </c>
      <c r="C61" s="184" t="s">
        <v>247</v>
      </c>
      <c r="D61" s="176" t="s">
        <v>146</v>
      </c>
      <c r="E61" s="177">
        <v>180.63200000000001</v>
      </c>
      <c r="F61" s="178">
        <v>76.17</v>
      </c>
      <c r="G61" s="179">
        <f>ROUND(E61*F61,2)</f>
        <v>13758.74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16648.075399999998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147</v>
      </c>
      <c r="T61" s="157" t="s">
        <v>148</v>
      </c>
      <c r="U61" s="157">
        <v>0.32</v>
      </c>
      <c r="V61" s="157">
        <f>ROUND(E61*U61,2)</f>
        <v>57.8</v>
      </c>
      <c r="W61" s="157"/>
      <c r="X61" s="157" t="s">
        <v>149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150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20</v>
      </c>
      <c r="B62" s="175" t="s">
        <v>248</v>
      </c>
      <c r="C62" s="184" t="s">
        <v>249</v>
      </c>
      <c r="D62" s="176" t="s">
        <v>250</v>
      </c>
      <c r="E62" s="177">
        <v>1</v>
      </c>
      <c r="F62" s="178">
        <v>758</v>
      </c>
      <c r="G62" s="179">
        <f>ROUND(E62*F62,2)</f>
        <v>758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917.18</v>
      </c>
      <c r="N62" s="157">
        <v>3.0300000000000001E-3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147</v>
      </c>
      <c r="T62" s="157" t="s">
        <v>148</v>
      </c>
      <c r="U62" s="157">
        <v>0.4</v>
      </c>
      <c r="V62" s="157">
        <f>ROUND(E62*U62,2)</f>
        <v>0.4</v>
      </c>
      <c r="W62" s="157"/>
      <c r="X62" s="157" t="s">
        <v>149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150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4">
        <v>21</v>
      </c>
      <c r="B63" s="175" t="s">
        <v>251</v>
      </c>
      <c r="C63" s="184" t="s">
        <v>252</v>
      </c>
      <c r="D63" s="176" t="s">
        <v>155</v>
      </c>
      <c r="E63" s="177">
        <v>2.0619999999999998</v>
      </c>
      <c r="F63" s="178">
        <v>27593</v>
      </c>
      <c r="G63" s="179">
        <f>ROUND(E63*F63,2)</f>
        <v>56896.77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68845.09169999999</v>
      </c>
      <c r="N63" s="157">
        <v>1.0211600000000001</v>
      </c>
      <c r="O63" s="157">
        <f>ROUND(E63*N63,2)</f>
        <v>2.11</v>
      </c>
      <c r="P63" s="157">
        <v>0</v>
      </c>
      <c r="Q63" s="157">
        <f>ROUND(E63*P63,2)</f>
        <v>0</v>
      </c>
      <c r="R63" s="157"/>
      <c r="S63" s="157" t="s">
        <v>147</v>
      </c>
      <c r="T63" s="157" t="s">
        <v>148</v>
      </c>
      <c r="U63" s="157">
        <v>23.530999999999999</v>
      </c>
      <c r="V63" s="157">
        <f>ROUND(E63*U63,2)</f>
        <v>48.52</v>
      </c>
      <c r="W63" s="157"/>
      <c r="X63" s="157" t="s">
        <v>149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2" t="s">
        <v>142</v>
      </c>
      <c r="B64" s="163" t="s">
        <v>58</v>
      </c>
      <c r="C64" s="181" t="s">
        <v>59</v>
      </c>
      <c r="D64" s="164"/>
      <c r="E64" s="165"/>
      <c r="F64" s="166"/>
      <c r="G64" s="167">
        <f>SUMIF(AG65:AG151,"&lt;&gt;NOR",G65:G151)</f>
        <v>3037300.9899999993</v>
      </c>
      <c r="H64" s="161"/>
      <c r="I64" s="161">
        <f>SUM(I65:I151)</f>
        <v>0</v>
      </c>
      <c r="J64" s="161"/>
      <c r="K64" s="161">
        <f>SUM(K65:K151)</f>
        <v>0</v>
      </c>
      <c r="L64" s="161"/>
      <c r="M64" s="161">
        <f>SUM(M65:M151)</f>
        <v>3675134.1979000005</v>
      </c>
      <c r="N64" s="161"/>
      <c r="O64" s="161">
        <f>SUM(O65:O151)</f>
        <v>300.51000000000005</v>
      </c>
      <c r="P64" s="161"/>
      <c r="Q64" s="161">
        <f>SUM(Q65:Q151)</f>
        <v>0</v>
      </c>
      <c r="R64" s="161"/>
      <c r="S64" s="161"/>
      <c r="T64" s="161"/>
      <c r="U64" s="161"/>
      <c r="V64" s="161">
        <f>SUM(V65:V151)</f>
        <v>1759.6200000000003</v>
      </c>
      <c r="W64" s="161"/>
      <c r="X64" s="161"/>
      <c r="AG64" t="s">
        <v>143</v>
      </c>
    </row>
    <row r="65" spans="1:60" ht="22.5" outlineLevel="1" x14ac:dyDescent="0.2">
      <c r="A65" s="168">
        <v>22</v>
      </c>
      <c r="B65" s="169" t="s">
        <v>253</v>
      </c>
      <c r="C65" s="182" t="s">
        <v>254</v>
      </c>
      <c r="D65" s="170" t="s">
        <v>146</v>
      </c>
      <c r="E65" s="171">
        <v>48.61</v>
      </c>
      <c r="F65" s="172">
        <v>665.5</v>
      </c>
      <c r="G65" s="173">
        <f>ROUND(E65*F65,2)</f>
        <v>32349.96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39143.4516</v>
      </c>
      <c r="N65" s="157">
        <v>0.59209999999999996</v>
      </c>
      <c r="O65" s="157">
        <f>ROUND(E65*N65,2)</f>
        <v>28.78</v>
      </c>
      <c r="P65" s="157">
        <v>0</v>
      </c>
      <c r="Q65" s="157">
        <f>ROUND(E65*P65,2)</f>
        <v>0</v>
      </c>
      <c r="R65" s="157"/>
      <c r="S65" s="157" t="s">
        <v>177</v>
      </c>
      <c r="T65" s="157" t="s">
        <v>178</v>
      </c>
      <c r="U65" s="157">
        <v>0.83399999999999996</v>
      </c>
      <c r="V65" s="157">
        <f>ROUND(E65*U65,2)</f>
        <v>40.54</v>
      </c>
      <c r="W65" s="157"/>
      <c r="X65" s="157" t="s">
        <v>149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3" t="s">
        <v>255</v>
      </c>
      <c r="D66" s="159"/>
      <c r="E66" s="160">
        <v>48.61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152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23</v>
      </c>
      <c r="B67" s="169" t="s">
        <v>256</v>
      </c>
      <c r="C67" s="182" t="s">
        <v>257</v>
      </c>
      <c r="D67" s="170" t="s">
        <v>146</v>
      </c>
      <c r="E67" s="171">
        <v>1.59</v>
      </c>
      <c r="F67" s="172">
        <v>1327</v>
      </c>
      <c r="G67" s="173">
        <f>ROUND(E67*F67,2)</f>
        <v>2109.9299999999998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2553.0152999999996</v>
      </c>
      <c r="N67" s="157">
        <v>0.23224</v>
      </c>
      <c r="O67" s="157">
        <f>ROUND(E67*N67,2)</f>
        <v>0.37</v>
      </c>
      <c r="P67" s="157">
        <v>0</v>
      </c>
      <c r="Q67" s="157">
        <f>ROUND(E67*P67,2)</f>
        <v>0</v>
      </c>
      <c r="R67" s="157"/>
      <c r="S67" s="157" t="s">
        <v>177</v>
      </c>
      <c r="T67" s="157" t="s">
        <v>178</v>
      </c>
      <c r="U67" s="157">
        <v>0.66220000000000001</v>
      </c>
      <c r="V67" s="157">
        <f>ROUND(E67*U67,2)</f>
        <v>1.05</v>
      </c>
      <c r="W67" s="157"/>
      <c r="X67" s="157" t="s">
        <v>149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150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3" t="s">
        <v>258</v>
      </c>
      <c r="D68" s="159"/>
      <c r="E68" s="160">
        <v>1.59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152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8">
        <v>24</v>
      </c>
      <c r="B69" s="169" t="s">
        <v>259</v>
      </c>
      <c r="C69" s="182" t="s">
        <v>260</v>
      </c>
      <c r="D69" s="170" t="s">
        <v>146</v>
      </c>
      <c r="E69" s="171">
        <v>576.17999999999995</v>
      </c>
      <c r="F69" s="172">
        <v>860</v>
      </c>
      <c r="G69" s="173">
        <f>ROUND(E69*F69,2)</f>
        <v>495514.8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599572.90799999994</v>
      </c>
      <c r="N69" s="157">
        <v>1.3270000000000001E-2</v>
      </c>
      <c r="O69" s="157">
        <f>ROUND(E69*N69,2)</f>
        <v>7.65</v>
      </c>
      <c r="P69" s="157">
        <v>0</v>
      </c>
      <c r="Q69" s="157">
        <f>ROUND(E69*P69,2)</f>
        <v>0</v>
      </c>
      <c r="R69" s="157"/>
      <c r="S69" s="157" t="s">
        <v>177</v>
      </c>
      <c r="T69" s="157" t="s">
        <v>148</v>
      </c>
      <c r="U69" s="157">
        <v>0.95</v>
      </c>
      <c r="V69" s="157">
        <f>ROUND(E69*U69,2)</f>
        <v>547.37</v>
      </c>
      <c r="W69" s="157"/>
      <c r="X69" s="157" t="s">
        <v>149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150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77" t="s">
        <v>261</v>
      </c>
      <c r="D70" s="278"/>
      <c r="E70" s="278"/>
      <c r="F70" s="278"/>
      <c r="G70" s="278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262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9" t="s">
        <v>263</v>
      </c>
      <c r="D71" s="280"/>
      <c r="E71" s="280"/>
      <c r="F71" s="280"/>
      <c r="G71" s="280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262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79" t="s">
        <v>264</v>
      </c>
      <c r="D72" s="280"/>
      <c r="E72" s="280"/>
      <c r="F72" s="280"/>
      <c r="G72" s="280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262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265</v>
      </c>
      <c r="D73" s="159"/>
      <c r="E73" s="160">
        <v>576.17999999999995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152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45" outlineLevel="1" x14ac:dyDescent="0.2">
      <c r="A74" s="168">
        <v>25</v>
      </c>
      <c r="B74" s="169" t="s">
        <v>266</v>
      </c>
      <c r="C74" s="182" t="s">
        <v>267</v>
      </c>
      <c r="D74" s="170" t="s">
        <v>146</v>
      </c>
      <c r="E74" s="171">
        <v>10.276</v>
      </c>
      <c r="F74" s="172">
        <v>1006</v>
      </c>
      <c r="G74" s="173">
        <f>ROUND(E74*F74,2)</f>
        <v>10337.66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12508.568599999999</v>
      </c>
      <c r="N74" s="157">
        <v>0.13925999999999999</v>
      </c>
      <c r="O74" s="157">
        <f>ROUND(E74*N74,2)</f>
        <v>1.43</v>
      </c>
      <c r="P74" s="157">
        <v>0</v>
      </c>
      <c r="Q74" s="157">
        <f>ROUND(E74*P74,2)</f>
        <v>0</v>
      </c>
      <c r="R74" s="157"/>
      <c r="S74" s="157" t="s">
        <v>147</v>
      </c>
      <c r="T74" s="157" t="s">
        <v>148</v>
      </c>
      <c r="U74" s="157">
        <v>0.54</v>
      </c>
      <c r="V74" s="157">
        <f>ROUND(E74*U74,2)</f>
        <v>5.55</v>
      </c>
      <c r="W74" s="157"/>
      <c r="X74" s="157" t="s">
        <v>149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150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3" t="s">
        <v>268</v>
      </c>
      <c r="D75" s="159"/>
      <c r="E75" s="160">
        <v>10.276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152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68">
        <v>26</v>
      </c>
      <c r="B76" s="169" t="s">
        <v>269</v>
      </c>
      <c r="C76" s="182" t="s">
        <v>270</v>
      </c>
      <c r="D76" s="170" t="s">
        <v>146</v>
      </c>
      <c r="E76" s="171">
        <v>170.9255</v>
      </c>
      <c r="F76" s="172">
        <v>1200</v>
      </c>
      <c r="G76" s="173">
        <f>ROUND(E76*F76,2)</f>
        <v>205110.6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248183.826</v>
      </c>
      <c r="N76" s="157">
        <v>0.16891</v>
      </c>
      <c r="O76" s="157">
        <f>ROUND(E76*N76,2)</f>
        <v>28.87</v>
      </c>
      <c r="P76" s="157">
        <v>0</v>
      </c>
      <c r="Q76" s="157">
        <f>ROUND(E76*P76,2)</f>
        <v>0</v>
      </c>
      <c r="R76" s="157"/>
      <c r="S76" s="157" t="s">
        <v>147</v>
      </c>
      <c r="T76" s="157" t="s">
        <v>148</v>
      </c>
      <c r="U76" s="157">
        <v>0.6</v>
      </c>
      <c r="V76" s="157">
        <f>ROUND(E76*U76,2)</f>
        <v>102.56</v>
      </c>
      <c r="W76" s="157"/>
      <c r="X76" s="157" t="s">
        <v>149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3" t="s">
        <v>271</v>
      </c>
      <c r="D77" s="159"/>
      <c r="E77" s="160">
        <v>206.34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152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3" t="s">
        <v>272</v>
      </c>
      <c r="D78" s="159"/>
      <c r="E78" s="160">
        <v>-4.75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152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273</v>
      </c>
      <c r="D79" s="159"/>
      <c r="E79" s="160">
        <v>-4.75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152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54"/>
      <c r="B80" s="155"/>
      <c r="C80" s="183" t="s">
        <v>274</v>
      </c>
      <c r="D80" s="159"/>
      <c r="E80" s="160">
        <v>-1.5625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152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3" t="s">
        <v>275</v>
      </c>
      <c r="D81" s="159"/>
      <c r="E81" s="160">
        <v>-0.625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152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3" t="s">
        <v>276</v>
      </c>
      <c r="D82" s="159"/>
      <c r="E82" s="160">
        <v>-3.1019999999999999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152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183" t="s">
        <v>277</v>
      </c>
      <c r="D83" s="159"/>
      <c r="E83" s="160">
        <v>-20.625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152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45" outlineLevel="1" x14ac:dyDescent="0.2">
      <c r="A84" s="168">
        <v>27</v>
      </c>
      <c r="B84" s="169" t="s">
        <v>278</v>
      </c>
      <c r="C84" s="182" t="s">
        <v>279</v>
      </c>
      <c r="D84" s="170" t="s">
        <v>146</v>
      </c>
      <c r="E84" s="171">
        <v>77.468249999999998</v>
      </c>
      <c r="F84" s="172">
        <v>1406</v>
      </c>
      <c r="G84" s="173">
        <f>ROUND(E84*F84,2)</f>
        <v>108920.36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131793.63560000001</v>
      </c>
      <c r="N84" s="157">
        <v>0.20446</v>
      </c>
      <c r="O84" s="157">
        <f>ROUND(E84*N84,2)</f>
        <v>15.84</v>
      </c>
      <c r="P84" s="157">
        <v>0</v>
      </c>
      <c r="Q84" s="157">
        <f>ROUND(E84*P84,2)</f>
        <v>0</v>
      </c>
      <c r="R84" s="157"/>
      <c r="S84" s="157" t="s">
        <v>147</v>
      </c>
      <c r="T84" s="157" t="s">
        <v>148</v>
      </c>
      <c r="U84" s="157">
        <v>0.7</v>
      </c>
      <c r="V84" s="157">
        <f>ROUND(E84*U84,2)</f>
        <v>54.23</v>
      </c>
      <c r="W84" s="157"/>
      <c r="X84" s="157" t="s">
        <v>149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150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3" t="s">
        <v>280</v>
      </c>
      <c r="D85" s="159"/>
      <c r="E85" s="160">
        <v>82.483249999999998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152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3" t="s">
        <v>281</v>
      </c>
      <c r="D86" s="159"/>
      <c r="E86" s="160">
        <v>-4.2024999999999997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152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3" t="s">
        <v>282</v>
      </c>
      <c r="D87" s="159"/>
      <c r="E87" s="160">
        <v>-0.8125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152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68">
        <v>28</v>
      </c>
      <c r="B88" s="169" t="s">
        <v>283</v>
      </c>
      <c r="C88" s="182" t="s">
        <v>284</v>
      </c>
      <c r="D88" s="170" t="s">
        <v>146</v>
      </c>
      <c r="E88" s="171">
        <v>32.499600000000001</v>
      </c>
      <c r="F88" s="172">
        <v>1840</v>
      </c>
      <c r="G88" s="173">
        <f>ROUND(E88*F88,2)</f>
        <v>59799.26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72357.104600000006</v>
      </c>
      <c r="N88" s="157">
        <v>0.25355</v>
      </c>
      <c r="O88" s="157">
        <f>ROUND(E88*N88,2)</f>
        <v>8.24</v>
      </c>
      <c r="P88" s="157">
        <v>0</v>
      </c>
      <c r="Q88" s="157">
        <f>ROUND(E88*P88,2)</f>
        <v>0</v>
      </c>
      <c r="R88" s="157"/>
      <c r="S88" s="157" t="s">
        <v>147</v>
      </c>
      <c r="T88" s="157" t="s">
        <v>148</v>
      </c>
      <c r="U88" s="157">
        <v>0.93</v>
      </c>
      <c r="V88" s="157">
        <f>ROUND(E88*U88,2)</f>
        <v>30.22</v>
      </c>
      <c r="W88" s="157"/>
      <c r="X88" s="157" t="s">
        <v>149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150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3" t="s">
        <v>285</v>
      </c>
      <c r="D89" s="159"/>
      <c r="E89" s="160">
        <v>32.499600000000001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152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45" outlineLevel="1" x14ac:dyDescent="0.2">
      <c r="A90" s="168">
        <v>29</v>
      </c>
      <c r="B90" s="169" t="s">
        <v>286</v>
      </c>
      <c r="C90" s="182" t="s">
        <v>287</v>
      </c>
      <c r="D90" s="170" t="s">
        <v>146</v>
      </c>
      <c r="E90" s="171">
        <v>484.30489999999998</v>
      </c>
      <c r="F90" s="172">
        <v>2210</v>
      </c>
      <c r="G90" s="173">
        <f>ROUND(E90*F90,2)</f>
        <v>1070313.83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1295079.7343000001</v>
      </c>
      <c r="N90" s="157">
        <v>0.32466</v>
      </c>
      <c r="O90" s="157">
        <f>ROUND(E90*N90,2)</f>
        <v>157.22999999999999</v>
      </c>
      <c r="P90" s="157">
        <v>0</v>
      </c>
      <c r="Q90" s="157">
        <f>ROUND(E90*P90,2)</f>
        <v>0</v>
      </c>
      <c r="R90" s="157"/>
      <c r="S90" s="157" t="s">
        <v>147</v>
      </c>
      <c r="T90" s="157" t="s">
        <v>148</v>
      </c>
      <c r="U90" s="157">
        <v>1.1200000000000001</v>
      </c>
      <c r="V90" s="157">
        <f>ROUND(E90*U90,2)</f>
        <v>542.41999999999996</v>
      </c>
      <c r="W90" s="157"/>
      <c r="X90" s="157" t="s">
        <v>149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150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3" t="s">
        <v>288</v>
      </c>
      <c r="D91" s="159"/>
      <c r="E91" s="160">
        <v>65.099999999999994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152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3" t="s">
        <v>289</v>
      </c>
      <c r="D92" s="159"/>
      <c r="E92" s="160">
        <v>-3.7107000000000001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152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3" t="s">
        <v>290</v>
      </c>
      <c r="D93" s="159"/>
      <c r="E93" s="160">
        <v>71.8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152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3" t="s">
        <v>291</v>
      </c>
      <c r="D94" s="159"/>
      <c r="E94" s="160">
        <v>-4.0926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152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292</v>
      </c>
      <c r="D95" s="159"/>
      <c r="E95" s="160">
        <v>61.6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152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3" t="s">
        <v>293</v>
      </c>
      <c r="D96" s="159"/>
      <c r="E96" s="160">
        <v>-3.5112000000000001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152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3" t="s">
        <v>294</v>
      </c>
      <c r="D97" s="159"/>
      <c r="E97" s="160">
        <v>194.3235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152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3" t="s">
        <v>295</v>
      </c>
      <c r="D98" s="159"/>
      <c r="E98" s="160">
        <v>214.32300000000001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152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54"/>
      <c r="B99" s="155"/>
      <c r="C99" s="183" t="s">
        <v>296</v>
      </c>
      <c r="D99" s="159"/>
      <c r="E99" s="160">
        <v>-101.52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152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3" t="s">
        <v>297</v>
      </c>
      <c r="D100" s="159"/>
      <c r="E100" s="160">
        <v>-8.2820999999999998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3" t="s">
        <v>298</v>
      </c>
      <c r="D101" s="159"/>
      <c r="E101" s="160">
        <v>-1.35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152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3" t="s">
        <v>299</v>
      </c>
      <c r="D102" s="159"/>
      <c r="E102" s="160">
        <v>-0.375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152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8">
        <v>30</v>
      </c>
      <c r="B103" s="169" t="s">
        <v>300</v>
      </c>
      <c r="C103" s="182" t="s">
        <v>301</v>
      </c>
      <c r="D103" s="170" t="s">
        <v>155</v>
      </c>
      <c r="E103" s="171">
        <v>0.69064999999999999</v>
      </c>
      <c r="F103" s="172">
        <v>26374</v>
      </c>
      <c r="G103" s="173">
        <f>ROUND(E103*F103,2)</f>
        <v>18215.2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22040.392</v>
      </c>
      <c r="N103" s="157">
        <v>1.0202899999999999</v>
      </c>
      <c r="O103" s="157">
        <f>ROUND(E103*N103,2)</f>
        <v>0.7</v>
      </c>
      <c r="P103" s="157">
        <v>0</v>
      </c>
      <c r="Q103" s="157">
        <f>ROUND(E103*P103,2)</f>
        <v>0</v>
      </c>
      <c r="R103" s="157"/>
      <c r="S103" s="157" t="s">
        <v>147</v>
      </c>
      <c r="T103" s="157" t="s">
        <v>148</v>
      </c>
      <c r="U103" s="157">
        <v>25.271000000000001</v>
      </c>
      <c r="V103" s="157">
        <f>ROUND(E103*U103,2)</f>
        <v>17.45</v>
      </c>
      <c r="W103" s="157"/>
      <c r="X103" s="157" t="s">
        <v>149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183" t="s">
        <v>302</v>
      </c>
      <c r="D104" s="159"/>
      <c r="E104" s="160">
        <v>0.69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152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8">
        <v>31</v>
      </c>
      <c r="B105" s="169" t="s">
        <v>303</v>
      </c>
      <c r="C105" s="182" t="s">
        <v>304</v>
      </c>
      <c r="D105" s="170" t="s">
        <v>250</v>
      </c>
      <c r="E105" s="171">
        <v>12</v>
      </c>
      <c r="F105" s="172">
        <v>259</v>
      </c>
      <c r="G105" s="173">
        <f>ROUND(E105*F105,2)</f>
        <v>3108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3760.68</v>
      </c>
      <c r="N105" s="157">
        <v>2.0840000000000001E-2</v>
      </c>
      <c r="O105" s="157">
        <f>ROUND(E105*N105,2)</f>
        <v>0.25</v>
      </c>
      <c r="P105" s="157">
        <v>0</v>
      </c>
      <c r="Q105" s="157">
        <f>ROUND(E105*P105,2)</f>
        <v>0</v>
      </c>
      <c r="R105" s="157"/>
      <c r="S105" s="157" t="s">
        <v>147</v>
      </c>
      <c r="T105" s="157" t="s">
        <v>148</v>
      </c>
      <c r="U105" s="157">
        <v>0.32</v>
      </c>
      <c r="V105" s="157">
        <f>ROUND(E105*U105,2)</f>
        <v>3.84</v>
      </c>
      <c r="W105" s="157"/>
      <c r="X105" s="157" t="s">
        <v>149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150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3" t="s">
        <v>305</v>
      </c>
      <c r="D106" s="159"/>
      <c r="E106" s="160">
        <v>6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152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3" t="s">
        <v>306</v>
      </c>
      <c r="D107" s="159"/>
      <c r="E107" s="160">
        <v>6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152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4">
        <v>32</v>
      </c>
      <c r="B108" s="175" t="s">
        <v>307</v>
      </c>
      <c r="C108" s="184" t="s">
        <v>308</v>
      </c>
      <c r="D108" s="176" t="s">
        <v>250</v>
      </c>
      <c r="E108" s="177">
        <v>2</v>
      </c>
      <c r="F108" s="178">
        <v>271</v>
      </c>
      <c r="G108" s="179">
        <f>ROUND(E108*F108,2)</f>
        <v>542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655.81999999999994</v>
      </c>
      <c r="N108" s="157">
        <v>3.637E-2</v>
      </c>
      <c r="O108" s="157">
        <f>ROUND(E108*N108,2)</f>
        <v>7.0000000000000007E-2</v>
      </c>
      <c r="P108" s="157">
        <v>0</v>
      </c>
      <c r="Q108" s="157">
        <f>ROUND(E108*P108,2)</f>
        <v>0</v>
      </c>
      <c r="R108" s="157"/>
      <c r="S108" s="157" t="s">
        <v>147</v>
      </c>
      <c r="T108" s="157" t="s">
        <v>148</v>
      </c>
      <c r="U108" s="157">
        <v>0.245</v>
      </c>
      <c r="V108" s="157">
        <f>ROUND(E108*U108,2)</f>
        <v>0.49</v>
      </c>
      <c r="W108" s="157"/>
      <c r="X108" s="157" t="s">
        <v>149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68">
        <v>33</v>
      </c>
      <c r="B109" s="169" t="s">
        <v>309</v>
      </c>
      <c r="C109" s="182" t="s">
        <v>310</v>
      </c>
      <c r="D109" s="170" t="s">
        <v>250</v>
      </c>
      <c r="E109" s="171">
        <v>9</v>
      </c>
      <c r="F109" s="172">
        <v>337</v>
      </c>
      <c r="G109" s="173">
        <f>ROUND(E109*F109,2)</f>
        <v>3033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3669.93</v>
      </c>
      <c r="N109" s="157">
        <v>4.555E-2</v>
      </c>
      <c r="O109" s="157">
        <f>ROUND(E109*N109,2)</f>
        <v>0.41</v>
      </c>
      <c r="P109" s="157">
        <v>0</v>
      </c>
      <c r="Q109" s="157">
        <f>ROUND(E109*P109,2)</f>
        <v>0</v>
      </c>
      <c r="R109" s="157"/>
      <c r="S109" s="157" t="s">
        <v>147</v>
      </c>
      <c r="T109" s="157" t="s">
        <v>148</v>
      </c>
      <c r="U109" s="157">
        <v>0.25</v>
      </c>
      <c r="V109" s="157">
        <f>ROUND(E109*U109,2)</f>
        <v>2.25</v>
      </c>
      <c r="W109" s="157"/>
      <c r="X109" s="157" t="s">
        <v>149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150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3" t="s">
        <v>311</v>
      </c>
      <c r="D110" s="159"/>
      <c r="E110" s="160">
        <v>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152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34</v>
      </c>
      <c r="B111" s="175" t="s">
        <v>312</v>
      </c>
      <c r="C111" s="184" t="s">
        <v>313</v>
      </c>
      <c r="D111" s="176" t="s">
        <v>250</v>
      </c>
      <c r="E111" s="177">
        <v>5</v>
      </c>
      <c r="F111" s="178">
        <v>388</v>
      </c>
      <c r="G111" s="179">
        <f>ROUND(E111*F111,2)</f>
        <v>1940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2347.4</v>
      </c>
      <c r="N111" s="157">
        <v>5.4730000000000001E-2</v>
      </c>
      <c r="O111" s="157">
        <f>ROUND(E111*N111,2)</f>
        <v>0.27</v>
      </c>
      <c r="P111" s="157">
        <v>0</v>
      </c>
      <c r="Q111" s="157">
        <f>ROUND(E111*P111,2)</f>
        <v>0</v>
      </c>
      <c r="R111" s="157"/>
      <c r="S111" s="157" t="s">
        <v>147</v>
      </c>
      <c r="T111" s="157" t="s">
        <v>148</v>
      </c>
      <c r="U111" s="157">
        <v>0.26</v>
      </c>
      <c r="V111" s="157">
        <f>ROUND(E111*U111,2)</f>
        <v>1.3</v>
      </c>
      <c r="W111" s="157"/>
      <c r="X111" s="157" t="s">
        <v>149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150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4">
        <v>35</v>
      </c>
      <c r="B112" s="175" t="s">
        <v>314</v>
      </c>
      <c r="C112" s="184" t="s">
        <v>315</v>
      </c>
      <c r="D112" s="176" t="s">
        <v>250</v>
      </c>
      <c r="E112" s="177">
        <v>3</v>
      </c>
      <c r="F112" s="178">
        <v>479</v>
      </c>
      <c r="G112" s="179">
        <f>ROUND(E112*F112,2)</f>
        <v>1437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1738.77</v>
      </c>
      <c r="N112" s="157">
        <v>6.3909999999999995E-2</v>
      </c>
      <c r="O112" s="157">
        <f>ROUND(E112*N112,2)</f>
        <v>0.19</v>
      </c>
      <c r="P112" s="157">
        <v>0</v>
      </c>
      <c r="Q112" s="157">
        <f>ROUND(E112*P112,2)</f>
        <v>0</v>
      </c>
      <c r="R112" s="157"/>
      <c r="S112" s="157" t="s">
        <v>147</v>
      </c>
      <c r="T112" s="157" t="s">
        <v>148</v>
      </c>
      <c r="U112" s="157">
        <v>0.28249999999999997</v>
      </c>
      <c r="V112" s="157">
        <f>ROUND(E112*U112,2)</f>
        <v>0.85</v>
      </c>
      <c r="W112" s="157"/>
      <c r="X112" s="157" t="s">
        <v>149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150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4">
        <v>36</v>
      </c>
      <c r="B113" s="175" t="s">
        <v>316</v>
      </c>
      <c r="C113" s="184" t="s">
        <v>317</v>
      </c>
      <c r="D113" s="176" t="s">
        <v>250</v>
      </c>
      <c r="E113" s="177">
        <v>17</v>
      </c>
      <c r="F113" s="178">
        <v>831</v>
      </c>
      <c r="G113" s="179">
        <f>ROUND(E113*F113,2)</f>
        <v>14127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17093.669999999998</v>
      </c>
      <c r="N113" s="157">
        <v>9.0499999999999997E-2</v>
      </c>
      <c r="O113" s="157">
        <f>ROUND(E113*N113,2)</f>
        <v>1.54</v>
      </c>
      <c r="P113" s="157">
        <v>0</v>
      </c>
      <c r="Q113" s="157">
        <f>ROUND(E113*P113,2)</f>
        <v>0</v>
      </c>
      <c r="R113" s="157"/>
      <c r="S113" s="157" t="s">
        <v>147</v>
      </c>
      <c r="T113" s="157" t="s">
        <v>148</v>
      </c>
      <c r="U113" s="157">
        <v>0.38</v>
      </c>
      <c r="V113" s="157">
        <f>ROUND(E113*U113,2)</f>
        <v>6.46</v>
      </c>
      <c r="W113" s="157"/>
      <c r="X113" s="157" t="s">
        <v>149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150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37</v>
      </c>
      <c r="B114" s="169" t="s">
        <v>318</v>
      </c>
      <c r="C114" s="182" t="s">
        <v>319</v>
      </c>
      <c r="D114" s="170" t="s">
        <v>320</v>
      </c>
      <c r="E114" s="171">
        <v>2.5</v>
      </c>
      <c r="F114" s="172">
        <v>88</v>
      </c>
      <c r="G114" s="173">
        <f>ROUND(E114*F114,2)</f>
        <v>220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266.2</v>
      </c>
      <c r="N114" s="157">
        <v>5.5000000000000003E-4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147</v>
      </c>
      <c r="T114" s="157" t="s">
        <v>148</v>
      </c>
      <c r="U114" s="157">
        <v>0.15</v>
      </c>
      <c r="V114" s="157">
        <f>ROUND(E114*U114,2)</f>
        <v>0.38</v>
      </c>
      <c r="W114" s="157"/>
      <c r="X114" s="157" t="s">
        <v>149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150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3" t="s">
        <v>321</v>
      </c>
      <c r="D115" s="159"/>
      <c r="E115" s="160">
        <v>2.5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152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68">
        <v>38</v>
      </c>
      <c r="B116" s="169" t="s">
        <v>322</v>
      </c>
      <c r="C116" s="182" t="s">
        <v>323</v>
      </c>
      <c r="D116" s="170" t="s">
        <v>320</v>
      </c>
      <c r="E116" s="171">
        <v>1.5</v>
      </c>
      <c r="F116" s="172">
        <v>97.33</v>
      </c>
      <c r="G116" s="173">
        <f>ROUND(E116*F116,2)</f>
        <v>146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176.66</v>
      </c>
      <c r="N116" s="157">
        <v>6.6E-4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147</v>
      </c>
      <c r="T116" s="157" t="s">
        <v>148</v>
      </c>
      <c r="U116" s="157">
        <v>0.15</v>
      </c>
      <c r="V116" s="157">
        <f>ROUND(E116*U116,2)</f>
        <v>0.23</v>
      </c>
      <c r="W116" s="157"/>
      <c r="X116" s="157" t="s">
        <v>149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150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3" t="s">
        <v>324</v>
      </c>
      <c r="D117" s="159"/>
      <c r="E117" s="160">
        <v>1.5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152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4">
        <v>39</v>
      </c>
      <c r="B118" s="175" t="s">
        <v>322</v>
      </c>
      <c r="C118" s="184" t="s">
        <v>323</v>
      </c>
      <c r="D118" s="176" t="s">
        <v>320</v>
      </c>
      <c r="E118" s="177">
        <v>1.5</v>
      </c>
      <c r="F118" s="178">
        <v>97.33</v>
      </c>
      <c r="G118" s="179">
        <f>ROUND(E118*F118,2)</f>
        <v>146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176.66</v>
      </c>
      <c r="N118" s="157">
        <v>6.6E-4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147</v>
      </c>
      <c r="T118" s="157" t="s">
        <v>148</v>
      </c>
      <c r="U118" s="157">
        <v>0.15</v>
      </c>
      <c r="V118" s="157">
        <f>ROUND(E118*U118,2)</f>
        <v>0.23</v>
      </c>
      <c r="W118" s="157"/>
      <c r="X118" s="157" t="s">
        <v>149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150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8">
        <v>40</v>
      </c>
      <c r="B119" s="169" t="s">
        <v>325</v>
      </c>
      <c r="C119" s="182" t="s">
        <v>326</v>
      </c>
      <c r="D119" s="170" t="s">
        <v>176</v>
      </c>
      <c r="E119" s="171">
        <v>13.85356</v>
      </c>
      <c r="F119" s="172">
        <v>3330</v>
      </c>
      <c r="G119" s="173">
        <f>ROUND(E119*F119,2)</f>
        <v>46132.35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55820.143499999998</v>
      </c>
      <c r="N119" s="157">
        <v>2.53999</v>
      </c>
      <c r="O119" s="157">
        <f>ROUND(E119*N119,2)</f>
        <v>35.19</v>
      </c>
      <c r="P119" s="157">
        <v>0</v>
      </c>
      <c r="Q119" s="157">
        <f>ROUND(E119*P119,2)</f>
        <v>0</v>
      </c>
      <c r="R119" s="157"/>
      <c r="S119" s="157" t="s">
        <v>147</v>
      </c>
      <c r="T119" s="157" t="s">
        <v>148</v>
      </c>
      <c r="U119" s="157">
        <v>2.3039999999999998</v>
      </c>
      <c r="V119" s="157">
        <f>ROUND(E119*U119,2)</f>
        <v>31.92</v>
      </c>
      <c r="W119" s="157"/>
      <c r="X119" s="157" t="s">
        <v>149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3" t="s">
        <v>327</v>
      </c>
      <c r="D120" s="159"/>
      <c r="E120" s="160">
        <v>0.81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3" t="s">
        <v>328</v>
      </c>
      <c r="D121" s="159"/>
      <c r="E121" s="160">
        <v>3.4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152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3" t="s">
        <v>329</v>
      </c>
      <c r="D122" s="159"/>
      <c r="E122" s="160">
        <v>9.65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152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8">
        <v>41</v>
      </c>
      <c r="B123" s="169" t="s">
        <v>330</v>
      </c>
      <c r="C123" s="182" t="s">
        <v>331</v>
      </c>
      <c r="D123" s="170" t="s">
        <v>146</v>
      </c>
      <c r="E123" s="171">
        <v>168.93510000000001</v>
      </c>
      <c r="F123" s="172">
        <v>480</v>
      </c>
      <c r="G123" s="173">
        <f>ROUND(E123*F123,2)</f>
        <v>81088.850000000006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98117.508500000011</v>
      </c>
      <c r="N123" s="157">
        <v>3.8080000000000003E-2</v>
      </c>
      <c r="O123" s="157">
        <f>ROUND(E123*N123,2)</f>
        <v>6.43</v>
      </c>
      <c r="P123" s="157">
        <v>0</v>
      </c>
      <c r="Q123" s="157">
        <f>ROUND(E123*P123,2)</f>
        <v>0</v>
      </c>
      <c r="R123" s="157"/>
      <c r="S123" s="157" t="s">
        <v>147</v>
      </c>
      <c r="T123" s="157" t="s">
        <v>148</v>
      </c>
      <c r="U123" s="157">
        <v>0.7</v>
      </c>
      <c r="V123" s="157">
        <f>ROUND(E123*U123,2)</f>
        <v>118.25</v>
      </c>
      <c r="W123" s="157"/>
      <c r="X123" s="157" t="s">
        <v>149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150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3" t="s">
        <v>332</v>
      </c>
      <c r="D124" s="159"/>
      <c r="E124" s="160">
        <v>11.82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152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.75" outlineLevel="1" x14ac:dyDescent="0.2">
      <c r="A125" s="154"/>
      <c r="B125" s="155"/>
      <c r="C125" s="183" t="s">
        <v>333</v>
      </c>
      <c r="D125" s="159"/>
      <c r="E125" s="160">
        <v>41.99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152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3" t="s">
        <v>334</v>
      </c>
      <c r="D126" s="159"/>
      <c r="E126" s="160">
        <v>115.12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152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4">
        <v>42</v>
      </c>
      <c r="B127" s="175" t="s">
        <v>335</v>
      </c>
      <c r="C127" s="184" t="s">
        <v>336</v>
      </c>
      <c r="D127" s="176" t="s">
        <v>146</v>
      </c>
      <c r="E127" s="177">
        <v>168.93510000000001</v>
      </c>
      <c r="F127" s="178">
        <v>62.94</v>
      </c>
      <c r="G127" s="179">
        <f>ROUND(E127*F127,2)</f>
        <v>10632.78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12865.6638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7"/>
      <c r="S127" s="157" t="s">
        <v>147</v>
      </c>
      <c r="T127" s="157" t="s">
        <v>148</v>
      </c>
      <c r="U127" s="157">
        <v>0.3</v>
      </c>
      <c r="V127" s="157">
        <f>ROUND(E127*U127,2)</f>
        <v>50.68</v>
      </c>
      <c r="W127" s="157"/>
      <c r="X127" s="157" t="s">
        <v>149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4">
        <v>43</v>
      </c>
      <c r="B128" s="175" t="s">
        <v>337</v>
      </c>
      <c r="C128" s="184" t="s">
        <v>338</v>
      </c>
      <c r="D128" s="176" t="s">
        <v>146</v>
      </c>
      <c r="E128" s="177">
        <v>168.93510000000001</v>
      </c>
      <c r="F128" s="178">
        <v>29</v>
      </c>
      <c r="G128" s="179">
        <f>ROUND(E128*F128,2)</f>
        <v>4899.12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5927.9351999999999</v>
      </c>
      <c r="N128" s="157">
        <v>5.9000000000000003E-4</v>
      </c>
      <c r="O128" s="157">
        <f>ROUND(E128*N128,2)</f>
        <v>0.1</v>
      </c>
      <c r="P128" s="157">
        <v>0</v>
      </c>
      <c r="Q128" s="157">
        <f>ROUND(E128*P128,2)</f>
        <v>0</v>
      </c>
      <c r="R128" s="157"/>
      <c r="S128" s="157" t="s">
        <v>147</v>
      </c>
      <c r="T128" s="157" t="s">
        <v>148</v>
      </c>
      <c r="U128" s="157">
        <v>0.14000000000000001</v>
      </c>
      <c r="V128" s="157">
        <f>ROUND(E128*U128,2)</f>
        <v>23.65</v>
      </c>
      <c r="W128" s="157"/>
      <c r="X128" s="157" t="s">
        <v>149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150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4">
        <v>44</v>
      </c>
      <c r="B129" s="175" t="s">
        <v>339</v>
      </c>
      <c r="C129" s="184" t="s">
        <v>340</v>
      </c>
      <c r="D129" s="176" t="s">
        <v>155</v>
      </c>
      <c r="E129" s="177">
        <v>3.516</v>
      </c>
      <c r="F129" s="178">
        <v>27160</v>
      </c>
      <c r="G129" s="179">
        <f>ROUND(E129*F129,2)</f>
        <v>95494.56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115548.4176</v>
      </c>
      <c r="N129" s="157">
        <v>1.02396</v>
      </c>
      <c r="O129" s="157">
        <f>ROUND(E129*N129,2)</f>
        <v>3.6</v>
      </c>
      <c r="P129" s="157">
        <v>0</v>
      </c>
      <c r="Q129" s="157">
        <f>ROUND(E129*P129,2)</f>
        <v>0</v>
      </c>
      <c r="R129" s="157"/>
      <c r="S129" s="157" t="s">
        <v>147</v>
      </c>
      <c r="T129" s="157" t="s">
        <v>148</v>
      </c>
      <c r="U129" s="157">
        <v>29.568000000000001</v>
      </c>
      <c r="V129" s="157">
        <f>ROUND(E129*U129,2)</f>
        <v>103.96</v>
      </c>
      <c r="W129" s="157"/>
      <c r="X129" s="157" t="s">
        <v>149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150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68">
        <v>45</v>
      </c>
      <c r="B130" s="169" t="s">
        <v>341</v>
      </c>
      <c r="C130" s="182" t="s">
        <v>342</v>
      </c>
      <c r="D130" s="170" t="s">
        <v>146</v>
      </c>
      <c r="E130" s="171">
        <v>3.9224999999999999</v>
      </c>
      <c r="F130" s="172">
        <v>512</v>
      </c>
      <c r="G130" s="173">
        <f>ROUND(E130*F130,2)</f>
        <v>2008.32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2430.0672</v>
      </c>
      <c r="N130" s="157">
        <v>5.2859999999999997E-2</v>
      </c>
      <c r="O130" s="157">
        <f>ROUND(E130*N130,2)</f>
        <v>0.21</v>
      </c>
      <c r="P130" s="157">
        <v>0</v>
      </c>
      <c r="Q130" s="157">
        <f>ROUND(E130*P130,2)</f>
        <v>0</v>
      </c>
      <c r="R130" s="157"/>
      <c r="S130" s="157" t="s">
        <v>147</v>
      </c>
      <c r="T130" s="157" t="s">
        <v>148</v>
      </c>
      <c r="U130" s="157">
        <v>0.48</v>
      </c>
      <c r="V130" s="157">
        <f>ROUND(E130*U130,2)</f>
        <v>1.88</v>
      </c>
      <c r="W130" s="157"/>
      <c r="X130" s="157" t="s">
        <v>149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150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3" t="s">
        <v>343</v>
      </c>
      <c r="D131" s="159"/>
      <c r="E131" s="160">
        <v>0.42249999999999999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152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3" t="s">
        <v>344</v>
      </c>
      <c r="D132" s="159"/>
      <c r="E132" s="160">
        <v>3.5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152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68">
        <v>46</v>
      </c>
      <c r="B133" s="169" t="s">
        <v>345</v>
      </c>
      <c r="C133" s="182" t="s">
        <v>346</v>
      </c>
      <c r="D133" s="170" t="s">
        <v>146</v>
      </c>
      <c r="E133" s="171">
        <v>10.276</v>
      </c>
      <c r="F133" s="172">
        <v>686</v>
      </c>
      <c r="G133" s="173">
        <f>ROUND(E133*F133,2)</f>
        <v>7049.34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8529.7013999999999</v>
      </c>
      <c r="N133" s="157">
        <v>0.10736</v>
      </c>
      <c r="O133" s="157">
        <f>ROUND(E133*N133,2)</f>
        <v>1.1000000000000001</v>
      </c>
      <c r="P133" s="157">
        <v>0</v>
      </c>
      <c r="Q133" s="157">
        <f>ROUND(E133*P133,2)</f>
        <v>0</v>
      </c>
      <c r="R133" s="157"/>
      <c r="S133" s="157" t="s">
        <v>147</v>
      </c>
      <c r="T133" s="157" t="s">
        <v>148</v>
      </c>
      <c r="U133" s="157">
        <v>0.56000000000000005</v>
      </c>
      <c r="V133" s="157">
        <f>ROUND(E133*U133,2)</f>
        <v>5.75</v>
      </c>
      <c r="W133" s="157"/>
      <c r="X133" s="157" t="s">
        <v>149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150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3" t="s">
        <v>268</v>
      </c>
      <c r="D134" s="159"/>
      <c r="E134" s="160">
        <v>10.276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152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8">
        <v>47</v>
      </c>
      <c r="B135" s="169" t="s">
        <v>347</v>
      </c>
      <c r="C135" s="182" t="s">
        <v>348</v>
      </c>
      <c r="D135" s="170" t="s">
        <v>146</v>
      </c>
      <c r="E135" s="171">
        <v>19.855</v>
      </c>
      <c r="F135" s="172">
        <v>591</v>
      </c>
      <c r="G135" s="173">
        <f>ROUND(E135*F135,2)</f>
        <v>11734.31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14198.515099999999</v>
      </c>
      <c r="N135" s="157">
        <v>7.0809999999999998E-2</v>
      </c>
      <c r="O135" s="157">
        <f>ROUND(E135*N135,2)</f>
        <v>1.41</v>
      </c>
      <c r="P135" s="157">
        <v>0</v>
      </c>
      <c r="Q135" s="157">
        <f>ROUND(E135*P135,2)</f>
        <v>0</v>
      </c>
      <c r="R135" s="157"/>
      <c r="S135" s="157" t="s">
        <v>147</v>
      </c>
      <c r="T135" s="157" t="s">
        <v>148</v>
      </c>
      <c r="U135" s="157">
        <v>0.54</v>
      </c>
      <c r="V135" s="157">
        <f>ROUND(E135*U135,2)</f>
        <v>10.72</v>
      </c>
      <c r="W135" s="157"/>
      <c r="X135" s="157" t="s">
        <v>149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3" t="s">
        <v>349</v>
      </c>
      <c r="D136" s="159"/>
      <c r="E136" s="160">
        <v>25.454999999999998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152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3" t="s">
        <v>350</v>
      </c>
      <c r="D137" s="159"/>
      <c r="E137" s="160">
        <v>-5.6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152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45" outlineLevel="1" x14ac:dyDescent="0.2">
      <c r="A138" s="168">
        <v>48</v>
      </c>
      <c r="B138" s="169" t="s">
        <v>351</v>
      </c>
      <c r="C138" s="182" t="s">
        <v>352</v>
      </c>
      <c r="D138" s="170" t="s">
        <v>146</v>
      </c>
      <c r="E138" s="171">
        <v>34.734999999999999</v>
      </c>
      <c r="F138" s="172">
        <v>613</v>
      </c>
      <c r="G138" s="173">
        <f>ROUND(E138*F138,2)</f>
        <v>21292.560000000001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25763.997600000002</v>
      </c>
      <c r="N138" s="157">
        <v>1.2149999999999999E-2</v>
      </c>
      <c r="O138" s="157">
        <f>ROUND(E138*N138,2)</f>
        <v>0.42</v>
      </c>
      <c r="P138" s="157">
        <v>0</v>
      </c>
      <c r="Q138" s="157">
        <f>ROUND(E138*P138,2)</f>
        <v>0</v>
      </c>
      <c r="R138" s="157"/>
      <c r="S138" s="157" t="s">
        <v>147</v>
      </c>
      <c r="T138" s="157" t="s">
        <v>148</v>
      </c>
      <c r="U138" s="157">
        <v>1.0109999999999999</v>
      </c>
      <c r="V138" s="157">
        <f>ROUND(E138*U138,2)</f>
        <v>35.119999999999997</v>
      </c>
      <c r="W138" s="157"/>
      <c r="X138" s="157" t="s">
        <v>149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150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3" t="s">
        <v>353</v>
      </c>
      <c r="D139" s="159"/>
      <c r="E139" s="160">
        <v>18.41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152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3" t="s">
        <v>354</v>
      </c>
      <c r="D140" s="159"/>
      <c r="E140" s="160">
        <v>9.1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152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3" t="s">
        <v>355</v>
      </c>
      <c r="D141" s="159"/>
      <c r="E141" s="160">
        <v>7.22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152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68">
        <v>49</v>
      </c>
      <c r="B142" s="169" t="s">
        <v>356</v>
      </c>
      <c r="C142" s="182" t="s">
        <v>357</v>
      </c>
      <c r="D142" s="170" t="s">
        <v>358</v>
      </c>
      <c r="E142" s="171">
        <v>576.17999999999995</v>
      </c>
      <c r="F142" s="172">
        <v>1240</v>
      </c>
      <c r="G142" s="173">
        <f>ROUND(E142*F142,2)</f>
        <v>714463.2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864500.47199999995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147</v>
      </c>
      <c r="T142" s="157" t="s">
        <v>148</v>
      </c>
      <c r="U142" s="157">
        <v>0</v>
      </c>
      <c r="V142" s="157">
        <f>ROUND(E142*U142,2)</f>
        <v>0</v>
      </c>
      <c r="W142" s="157"/>
      <c r="X142" s="157" t="s">
        <v>149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150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77" t="s">
        <v>359</v>
      </c>
      <c r="D143" s="278"/>
      <c r="E143" s="278"/>
      <c r="F143" s="278"/>
      <c r="G143" s="278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262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54"/>
      <c r="B144" s="155"/>
      <c r="C144" s="279" t="s">
        <v>360</v>
      </c>
      <c r="D144" s="280"/>
      <c r="E144" s="280"/>
      <c r="F144" s="280"/>
      <c r="G144" s="280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92" t="str">
        <f>C144</f>
        <v>Typ desky,výška svěšení a případný požadavek na izolaci dle akustické studie nebo z výpočtu doby dozvuku.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79" t="s">
        <v>361</v>
      </c>
      <c r="D145" s="280"/>
      <c r="E145" s="280"/>
      <c r="F145" s="280"/>
      <c r="G145" s="280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262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79" t="s">
        <v>362</v>
      </c>
      <c r="D146" s="280"/>
      <c r="E146" s="280"/>
      <c r="F146" s="280"/>
      <c r="G146" s="280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3" t="s">
        <v>265</v>
      </c>
      <c r="D147" s="159"/>
      <c r="E147" s="160">
        <v>576.17999999999995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152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4">
        <v>50</v>
      </c>
      <c r="B148" s="175" t="s">
        <v>363</v>
      </c>
      <c r="C148" s="184" t="s">
        <v>364</v>
      </c>
      <c r="D148" s="176" t="s">
        <v>250</v>
      </c>
      <c r="E148" s="177">
        <v>2</v>
      </c>
      <c r="F148" s="178">
        <v>38</v>
      </c>
      <c r="G148" s="179">
        <f>ROUND(E148*F148,2)</f>
        <v>76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91.96</v>
      </c>
      <c r="N148" s="157">
        <v>2.4000000000000001E-4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147</v>
      </c>
      <c r="T148" s="157" t="s">
        <v>148</v>
      </c>
      <c r="U148" s="157">
        <v>1.54</v>
      </c>
      <c r="V148" s="157">
        <f>ROUND(E148*U148,2)</f>
        <v>3.08</v>
      </c>
      <c r="W148" s="157"/>
      <c r="X148" s="157" t="s">
        <v>149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150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4">
        <v>51</v>
      </c>
      <c r="B149" s="175" t="s">
        <v>365</v>
      </c>
      <c r="C149" s="184" t="s">
        <v>366</v>
      </c>
      <c r="D149" s="176" t="s">
        <v>250</v>
      </c>
      <c r="E149" s="177">
        <v>2</v>
      </c>
      <c r="F149" s="178">
        <v>2319</v>
      </c>
      <c r="G149" s="179">
        <f>ROUND(E149*F149,2)</f>
        <v>4638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5611.98</v>
      </c>
      <c r="N149" s="157">
        <v>1E-3</v>
      </c>
      <c r="O149" s="157">
        <f>ROUND(E149*N149,2)</f>
        <v>0</v>
      </c>
      <c r="P149" s="157">
        <v>0</v>
      </c>
      <c r="Q149" s="157">
        <f>ROUND(E149*P149,2)</f>
        <v>0</v>
      </c>
      <c r="R149" s="157"/>
      <c r="S149" s="157" t="s">
        <v>147</v>
      </c>
      <c r="T149" s="157" t="s">
        <v>148</v>
      </c>
      <c r="U149" s="157">
        <v>0</v>
      </c>
      <c r="V149" s="157">
        <f>ROUND(E149*U149,2)</f>
        <v>0</v>
      </c>
      <c r="W149" s="157"/>
      <c r="X149" s="157" t="s">
        <v>367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368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45" outlineLevel="1" x14ac:dyDescent="0.2">
      <c r="A150" s="168">
        <v>52</v>
      </c>
      <c r="B150" s="169" t="s">
        <v>351</v>
      </c>
      <c r="C150" s="182" t="s">
        <v>369</v>
      </c>
      <c r="D150" s="170" t="s">
        <v>146</v>
      </c>
      <c r="E150" s="171">
        <v>17</v>
      </c>
      <c r="F150" s="172">
        <v>613</v>
      </c>
      <c r="G150" s="173">
        <f>ROUND(E150*F150,2)</f>
        <v>10421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12609.41</v>
      </c>
      <c r="N150" s="157">
        <v>1.2149999999999999E-2</v>
      </c>
      <c r="O150" s="157">
        <f>ROUND(E150*N150,2)</f>
        <v>0.21</v>
      </c>
      <c r="P150" s="157">
        <v>0</v>
      </c>
      <c r="Q150" s="157">
        <f>ROUND(E150*P150,2)</f>
        <v>0</v>
      </c>
      <c r="R150" s="157"/>
      <c r="S150" s="157" t="s">
        <v>147</v>
      </c>
      <c r="T150" s="157" t="s">
        <v>148</v>
      </c>
      <c r="U150" s="157">
        <v>1.0109999999999999</v>
      </c>
      <c r="V150" s="157">
        <f>ROUND(E150*U150,2)</f>
        <v>17.190000000000001</v>
      </c>
      <c r="W150" s="157"/>
      <c r="X150" s="157" t="s">
        <v>370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371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54"/>
      <c r="B151" s="155"/>
      <c r="C151" s="183" t="s">
        <v>372</v>
      </c>
      <c r="D151" s="159"/>
      <c r="E151" s="160">
        <v>17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152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2" t="s">
        <v>142</v>
      </c>
      <c r="B152" s="163" t="s">
        <v>60</v>
      </c>
      <c r="C152" s="181" t="s">
        <v>61</v>
      </c>
      <c r="D152" s="164"/>
      <c r="E152" s="165"/>
      <c r="F152" s="166"/>
      <c r="G152" s="167">
        <f>SUMIF(AG153:AG186,"&lt;&gt;NOR",G153:G186)</f>
        <v>386485.91000000003</v>
      </c>
      <c r="H152" s="161"/>
      <c r="I152" s="161">
        <f>SUM(I153:I186)</f>
        <v>0</v>
      </c>
      <c r="J152" s="161"/>
      <c r="K152" s="161">
        <f>SUM(K153:K186)</f>
        <v>0</v>
      </c>
      <c r="L152" s="161"/>
      <c r="M152" s="161">
        <f>SUM(M153:M186)</f>
        <v>467647.95109999995</v>
      </c>
      <c r="N152" s="161"/>
      <c r="O152" s="161">
        <f>SUM(O153:O186)</f>
        <v>108.21</v>
      </c>
      <c r="P152" s="161"/>
      <c r="Q152" s="161">
        <f>SUM(Q153:Q186)</f>
        <v>0</v>
      </c>
      <c r="R152" s="161"/>
      <c r="S152" s="161"/>
      <c r="T152" s="161"/>
      <c r="U152" s="161"/>
      <c r="V152" s="161">
        <f>SUM(V153:V186)</f>
        <v>532.20000000000005</v>
      </c>
      <c r="W152" s="161"/>
      <c r="X152" s="161"/>
      <c r="AG152" t="s">
        <v>143</v>
      </c>
    </row>
    <row r="153" spans="1:60" ht="45" outlineLevel="1" x14ac:dyDescent="0.2">
      <c r="A153" s="168">
        <v>53</v>
      </c>
      <c r="B153" s="169" t="s">
        <v>373</v>
      </c>
      <c r="C153" s="182" t="s">
        <v>374</v>
      </c>
      <c r="D153" s="170" t="s">
        <v>176</v>
      </c>
      <c r="E153" s="171">
        <v>15.675000000000001</v>
      </c>
      <c r="F153" s="172">
        <v>3210</v>
      </c>
      <c r="G153" s="173">
        <f>ROUND(E153*F153,2)</f>
        <v>50316.75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60883.267500000002</v>
      </c>
      <c r="N153" s="157">
        <v>2.5251399999999999</v>
      </c>
      <c r="O153" s="157">
        <f>ROUND(E153*N153,2)</f>
        <v>39.58</v>
      </c>
      <c r="P153" s="157">
        <v>0</v>
      </c>
      <c r="Q153" s="157">
        <f>ROUND(E153*P153,2)</f>
        <v>0</v>
      </c>
      <c r="R153" s="157"/>
      <c r="S153" s="157" t="s">
        <v>147</v>
      </c>
      <c r="T153" s="157" t="s">
        <v>148</v>
      </c>
      <c r="U153" s="157">
        <v>0.98699999999999999</v>
      </c>
      <c r="V153" s="157">
        <f>ROUND(E153*U153,2)</f>
        <v>15.47</v>
      </c>
      <c r="W153" s="157"/>
      <c r="X153" s="157" t="s">
        <v>149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150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3" t="s">
        <v>375</v>
      </c>
      <c r="D154" s="159"/>
      <c r="E154" s="160">
        <v>15.68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152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45" outlineLevel="1" x14ac:dyDescent="0.2">
      <c r="A155" s="168">
        <v>54</v>
      </c>
      <c r="B155" s="169" t="s">
        <v>376</v>
      </c>
      <c r="C155" s="182" t="s">
        <v>377</v>
      </c>
      <c r="D155" s="170" t="s">
        <v>146</v>
      </c>
      <c r="E155" s="171">
        <v>58.9</v>
      </c>
      <c r="F155" s="172">
        <v>500</v>
      </c>
      <c r="G155" s="173">
        <f>ROUND(E155*F155,2)</f>
        <v>29450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35634.5</v>
      </c>
      <c r="N155" s="157">
        <v>4.9160000000000002E-2</v>
      </c>
      <c r="O155" s="157">
        <f>ROUND(E155*N155,2)</f>
        <v>2.9</v>
      </c>
      <c r="P155" s="157">
        <v>0</v>
      </c>
      <c r="Q155" s="157">
        <f>ROUND(E155*P155,2)</f>
        <v>0</v>
      </c>
      <c r="R155" s="157"/>
      <c r="S155" s="157" t="s">
        <v>147</v>
      </c>
      <c r="T155" s="157" t="s">
        <v>148</v>
      </c>
      <c r="U155" s="157">
        <v>0.65</v>
      </c>
      <c r="V155" s="157">
        <f>ROUND(E155*U155,2)</f>
        <v>38.29</v>
      </c>
      <c r="W155" s="157"/>
      <c r="X155" s="157" t="s">
        <v>149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150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3" t="s">
        <v>378</v>
      </c>
      <c r="D156" s="159"/>
      <c r="E156" s="160">
        <v>58.9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152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33.75" outlineLevel="1" x14ac:dyDescent="0.2">
      <c r="A157" s="174">
        <v>55</v>
      </c>
      <c r="B157" s="175" t="s">
        <v>379</v>
      </c>
      <c r="C157" s="184" t="s">
        <v>380</v>
      </c>
      <c r="D157" s="176" t="s">
        <v>146</v>
      </c>
      <c r="E157" s="177">
        <v>58.9</v>
      </c>
      <c r="F157" s="178">
        <v>93.03</v>
      </c>
      <c r="G157" s="179">
        <f>ROUND(E157*F157,2)</f>
        <v>5479.47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6630.1587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7"/>
      <c r="S157" s="157" t="s">
        <v>147</v>
      </c>
      <c r="T157" s="157" t="s">
        <v>148</v>
      </c>
      <c r="U157" s="157">
        <v>0.17299999999999999</v>
      </c>
      <c r="V157" s="157">
        <f>ROUND(E157*U157,2)</f>
        <v>10.19</v>
      </c>
      <c r="W157" s="157"/>
      <c r="X157" s="157" t="s">
        <v>149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150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8">
        <v>56</v>
      </c>
      <c r="B158" s="169" t="s">
        <v>381</v>
      </c>
      <c r="C158" s="182" t="s">
        <v>382</v>
      </c>
      <c r="D158" s="170" t="s">
        <v>320</v>
      </c>
      <c r="E158" s="171">
        <v>4.75</v>
      </c>
      <c r="F158" s="172">
        <v>347.5</v>
      </c>
      <c r="G158" s="173">
        <f>ROUND(E158*F158,2)</f>
        <v>1650.63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1997.2623000000001</v>
      </c>
      <c r="N158" s="157">
        <v>3.0470000000000001E-2</v>
      </c>
      <c r="O158" s="157">
        <f>ROUND(E158*N158,2)</f>
        <v>0.14000000000000001</v>
      </c>
      <c r="P158" s="157">
        <v>0</v>
      </c>
      <c r="Q158" s="157">
        <f>ROUND(E158*P158,2)</f>
        <v>0</v>
      </c>
      <c r="R158" s="157"/>
      <c r="S158" s="157" t="s">
        <v>147</v>
      </c>
      <c r="T158" s="157" t="s">
        <v>148</v>
      </c>
      <c r="U158" s="157">
        <v>0.87</v>
      </c>
      <c r="V158" s="157">
        <f>ROUND(E158*U158,2)</f>
        <v>4.13</v>
      </c>
      <c r="W158" s="157"/>
      <c r="X158" s="157" t="s">
        <v>149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150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3" t="s">
        <v>383</v>
      </c>
      <c r="D159" s="159"/>
      <c r="E159" s="160">
        <v>4.75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152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57</v>
      </c>
      <c r="B160" s="175" t="s">
        <v>384</v>
      </c>
      <c r="C160" s="184" t="s">
        <v>385</v>
      </c>
      <c r="D160" s="176" t="s">
        <v>320</v>
      </c>
      <c r="E160" s="177">
        <v>4.75</v>
      </c>
      <c r="F160" s="178">
        <v>76.16</v>
      </c>
      <c r="G160" s="179">
        <f>ROUND(E160*F160,2)</f>
        <v>361.76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437.72959999999995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7"/>
      <c r="S160" s="157" t="s">
        <v>147</v>
      </c>
      <c r="T160" s="157" t="s">
        <v>148</v>
      </c>
      <c r="U160" s="157">
        <v>0.23200000000000001</v>
      </c>
      <c r="V160" s="157">
        <f>ROUND(E160*U160,2)</f>
        <v>1.1000000000000001</v>
      </c>
      <c r="W160" s="157"/>
      <c r="X160" s="157" t="s">
        <v>149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150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4">
        <v>58</v>
      </c>
      <c r="B161" s="175" t="s">
        <v>386</v>
      </c>
      <c r="C161" s="184" t="s">
        <v>387</v>
      </c>
      <c r="D161" s="176" t="s">
        <v>155</v>
      </c>
      <c r="E161" s="177">
        <v>0.443</v>
      </c>
      <c r="F161" s="178">
        <v>34216</v>
      </c>
      <c r="G161" s="179">
        <f>ROUND(E161*F161,2)</f>
        <v>15157.69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18340.804899999999</v>
      </c>
      <c r="N161" s="157">
        <v>1.0547200000000001</v>
      </c>
      <c r="O161" s="157">
        <f>ROUND(E161*N161,2)</f>
        <v>0.47</v>
      </c>
      <c r="P161" s="157">
        <v>0</v>
      </c>
      <c r="Q161" s="157">
        <f>ROUND(E161*P161,2)</f>
        <v>0</v>
      </c>
      <c r="R161" s="157"/>
      <c r="S161" s="157" t="s">
        <v>147</v>
      </c>
      <c r="T161" s="157" t="s">
        <v>148</v>
      </c>
      <c r="U161" s="157">
        <v>15.211</v>
      </c>
      <c r="V161" s="157">
        <f>ROUND(E161*U161,2)</f>
        <v>6.74</v>
      </c>
      <c r="W161" s="157"/>
      <c r="X161" s="157" t="s">
        <v>149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150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8">
        <v>59</v>
      </c>
      <c r="B162" s="169" t="s">
        <v>388</v>
      </c>
      <c r="C162" s="182" t="s">
        <v>389</v>
      </c>
      <c r="D162" s="170" t="s">
        <v>176</v>
      </c>
      <c r="E162" s="171">
        <v>6.8849</v>
      </c>
      <c r="F162" s="172">
        <v>2960</v>
      </c>
      <c r="G162" s="173">
        <f>ROUND(E162*F162,2)</f>
        <v>20379.3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24658.952999999998</v>
      </c>
      <c r="N162" s="157">
        <v>2.5250699999999999</v>
      </c>
      <c r="O162" s="157">
        <f>ROUND(E162*N162,2)</f>
        <v>17.38</v>
      </c>
      <c r="P162" s="157">
        <v>0</v>
      </c>
      <c r="Q162" s="157">
        <f>ROUND(E162*P162,2)</f>
        <v>0</v>
      </c>
      <c r="R162" s="157"/>
      <c r="S162" s="157" t="s">
        <v>147</v>
      </c>
      <c r="T162" s="157" t="s">
        <v>148</v>
      </c>
      <c r="U162" s="157">
        <v>0.86499999999999999</v>
      </c>
      <c r="V162" s="157">
        <f>ROUND(E162*U162,2)</f>
        <v>5.96</v>
      </c>
      <c r="W162" s="157"/>
      <c r="X162" s="157" t="s">
        <v>149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150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3" t="s">
        <v>390</v>
      </c>
      <c r="D163" s="159"/>
      <c r="E163" s="160">
        <v>0.21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152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3" t="s">
        <v>391</v>
      </c>
      <c r="D164" s="159"/>
      <c r="E164" s="160">
        <v>6.68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152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8">
        <v>60</v>
      </c>
      <c r="B165" s="169" t="s">
        <v>392</v>
      </c>
      <c r="C165" s="182" t="s">
        <v>393</v>
      </c>
      <c r="D165" s="170" t="s">
        <v>146</v>
      </c>
      <c r="E165" s="171">
        <v>72.622</v>
      </c>
      <c r="F165" s="172">
        <v>500</v>
      </c>
      <c r="G165" s="173">
        <f>ROUND(E165*F165,2)</f>
        <v>36311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43936.31</v>
      </c>
      <c r="N165" s="157">
        <v>5.629E-2</v>
      </c>
      <c r="O165" s="157">
        <f>ROUND(E165*N165,2)</f>
        <v>4.09</v>
      </c>
      <c r="P165" s="157">
        <v>0</v>
      </c>
      <c r="Q165" s="157">
        <f>ROUND(E165*P165,2)</f>
        <v>0</v>
      </c>
      <c r="R165" s="157"/>
      <c r="S165" s="157" t="s">
        <v>147</v>
      </c>
      <c r="T165" s="157" t="s">
        <v>148</v>
      </c>
      <c r="U165" s="157">
        <v>0.97</v>
      </c>
      <c r="V165" s="157">
        <f>ROUND(E165*U165,2)</f>
        <v>70.44</v>
      </c>
      <c r="W165" s="157"/>
      <c r="X165" s="157" t="s">
        <v>149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150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3" t="s">
        <v>394</v>
      </c>
      <c r="D166" s="159"/>
      <c r="E166" s="160">
        <v>1.94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152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3" t="s">
        <v>395</v>
      </c>
      <c r="D167" s="159"/>
      <c r="E167" s="160">
        <v>70.69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152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61</v>
      </c>
      <c r="B168" s="175" t="s">
        <v>396</v>
      </c>
      <c r="C168" s="184" t="s">
        <v>397</v>
      </c>
      <c r="D168" s="176" t="s">
        <v>146</v>
      </c>
      <c r="E168" s="177">
        <v>72.622</v>
      </c>
      <c r="F168" s="178">
        <v>197</v>
      </c>
      <c r="G168" s="179">
        <f>ROUND(E168*F168,2)</f>
        <v>14306.53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17310.901300000001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147</v>
      </c>
      <c r="T168" s="157" t="s">
        <v>148</v>
      </c>
      <c r="U168" s="157">
        <v>0.37</v>
      </c>
      <c r="V168" s="157">
        <f>ROUND(E168*U168,2)</f>
        <v>26.87</v>
      </c>
      <c r="W168" s="157"/>
      <c r="X168" s="157" t="s">
        <v>149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150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62</v>
      </c>
      <c r="B169" s="175" t="s">
        <v>398</v>
      </c>
      <c r="C169" s="184" t="s">
        <v>399</v>
      </c>
      <c r="D169" s="176" t="s">
        <v>146</v>
      </c>
      <c r="E169" s="177">
        <v>72.622</v>
      </c>
      <c r="F169" s="178">
        <v>480</v>
      </c>
      <c r="G169" s="179">
        <f>ROUND(E169*F169,2)</f>
        <v>34858.559999999998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42178.857599999996</v>
      </c>
      <c r="N169" s="157">
        <v>8.6E-3</v>
      </c>
      <c r="O169" s="157">
        <f>ROUND(E169*N169,2)</f>
        <v>0.62</v>
      </c>
      <c r="P169" s="157">
        <v>0</v>
      </c>
      <c r="Q169" s="157">
        <f>ROUND(E169*P169,2)</f>
        <v>0</v>
      </c>
      <c r="R169" s="157"/>
      <c r="S169" s="157" t="s">
        <v>147</v>
      </c>
      <c r="T169" s="157" t="s">
        <v>148</v>
      </c>
      <c r="U169" s="157">
        <v>1.2629999999999999</v>
      </c>
      <c r="V169" s="157">
        <f>ROUND(E169*U169,2)</f>
        <v>91.72</v>
      </c>
      <c r="W169" s="157"/>
      <c r="X169" s="157" t="s">
        <v>149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150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4">
        <v>63</v>
      </c>
      <c r="B170" s="175" t="s">
        <v>400</v>
      </c>
      <c r="C170" s="184" t="s">
        <v>401</v>
      </c>
      <c r="D170" s="176" t="s">
        <v>146</v>
      </c>
      <c r="E170" s="177">
        <v>72.622</v>
      </c>
      <c r="F170" s="178">
        <v>121</v>
      </c>
      <c r="G170" s="179">
        <f>ROUND(E170*F170,2)</f>
        <v>8787.26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10632.5846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7"/>
      <c r="S170" s="157" t="s">
        <v>147</v>
      </c>
      <c r="T170" s="157" t="s">
        <v>148</v>
      </c>
      <c r="U170" s="157">
        <v>0.44</v>
      </c>
      <c r="V170" s="157">
        <f>ROUND(E170*U170,2)</f>
        <v>31.95</v>
      </c>
      <c r="W170" s="157"/>
      <c r="X170" s="157" t="s">
        <v>149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150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8">
        <v>64</v>
      </c>
      <c r="B171" s="169" t="s">
        <v>402</v>
      </c>
      <c r="C171" s="182" t="s">
        <v>403</v>
      </c>
      <c r="D171" s="170" t="s">
        <v>155</v>
      </c>
      <c r="E171" s="171">
        <v>1</v>
      </c>
      <c r="F171" s="172">
        <v>27181</v>
      </c>
      <c r="G171" s="173">
        <f>ROUND(E171*F171,2)</f>
        <v>27181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32889.01</v>
      </c>
      <c r="N171" s="157">
        <v>1.01939</v>
      </c>
      <c r="O171" s="157">
        <f>ROUND(E171*N171,2)</f>
        <v>1.02</v>
      </c>
      <c r="P171" s="157">
        <v>0</v>
      </c>
      <c r="Q171" s="157">
        <f>ROUND(E171*P171,2)</f>
        <v>0</v>
      </c>
      <c r="R171" s="157"/>
      <c r="S171" s="157" t="s">
        <v>147</v>
      </c>
      <c r="T171" s="157" t="s">
        <v>148</v>
      </c>
      <c r="U171" s="157">
        <v>51.252000000000002</v>
      </c>
      <c r="V171" s="157">
        <f>ROUND(E171*U171,2)</f>
        <v>51.25</v>
      </c>
      <c r="W171" s="157"/>
      <c r="X171" s="157" t="s">
        <v>149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150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54"/>
      <c r="B172" s="155"/>
      <c r="C172" s="183" t="s">
        <v>404</v>
      </c>
      <c r="D172" s="159"/>
      <c r="E172" s="160">
        <v>1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152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8">
        <v>65</v>
      </c>
      <c r="B173" s="169" t="s">
        <v>405</v>
      </c>
      <c r="C173" s="182" t="s">
        <v>406</v>
      </c>
      <c r="D173" s="170" t="s">
        <v>176</v>
      </c>
      <c r="E173" s="171">
        <v>15.365</v>
      </c>
      <c r="F173" s="172">
        <v>2777</v>
      </c>
      <c r="G173" s="173">
        <f>ROUND(E173*F173,2)</f>
        <v>42668.61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51629.018100000001</v>
      </c>
      <c r="N173" s="157">
        <v>2.5251100000000002</v>
      </c>
      <c r="O173" s="157">
        <f>ROUND(E173*N173,2)</f>
        <v>38.799999999999997</v>
      </c>
      <c r="P173" s="157">
        <v>0</v>
      </c>
      <c r="Q173" s="157">
        <f>ROUND(E173*P173,2)</f>
        <v>0</v>
      </c>
      <c r="R173" s="157"/>
      <c r="S173" s="157" t="s">
        <v>147</v>
      </c>
      <c r="T173" s="157" t="s">
        <v>148</v>
      </c>
      <c r="U173" s="157">
        <v>1.448</v>
      </c>
      <c r="V173" s="157">
        <f>ROUND(E173*U173,2)</f>
        <v>22.25</v>
      </c>
      <c r="W173" s="157"/>
      <c r="X173" s="157" t="s">
        <v>149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150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3" t="s">
        <v>407</v>
      </c>
      <c r="D174" s="159"/>
      <c r="E174" s="160">
        <v>6.94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152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3" t="s">
        <v>408</v>
      </c>
      <c r="D175" s="159"/>
      <c r="E175" s="160">
        <v>6.94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152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3" t="s">
        <v>409</v>
      </c>
      <c r="D176" s="159"/>
      <c r="E176" s="160">
        <v>0.63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152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3" t="s">
        <v>410</v>
      </c>
      <c r="D177" s="159"/>
      <c r="E177" s="160">
        <v>0.38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152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3" t="s">
        <v>411</v>
      </c>
      <c r="D178" s="159"/>
      <c r="E178" s="160">
        <v>0.5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152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68">
        <v>66</v>
      </c>
      <c r="B179" s="169" t="s">
        <v>412</v>
      </c>
      <c r="C179" s="182" t="s">
        <v>413</v>
      </c>
      <c r="D179" s="170" t="s">
        <v>146</v>
      </c>
      <c r="E179" s="171">
        <v>84</v>
      </c>
      <c r="F179" s="172">
        <v>311.5</v>
      </c>
      <c r="G179" s="173">
        <f>ROUND(E179*F179,2)</f>
        <v>26166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31660.86</v>
      </c>
      <c r="N179" s="157">
        <v>7.8200000000000006E-3</v>
      </c>
      <c r="O179" s="157">
        <f>ROUND(E179*N179,2)</f>
        <v>0.66</v>
      </c>
      <c r="P179" s="157">
        <v>0</v>
      </c>
      <c r="Q179" s="157">
        <f>ROUND(E179*P179,2)</f>
        <v>0</v>
      </c>
      <c r="R179" s="157"/>
      <c r="S179" s="157" t="s">
        <v>147</v>
      </c>
      <c r="T179" s="157" t="s">
        <v>148</v>
      </c>
      <c r="U179" s="157">
        <v>0.79</v>
      </c>
      <c r="V179" s="157">
        <f>ROUND(E179*U179,2)</f>
        <v>66.36</v>
      </c>
      <c r="W179" s="157"/>
      <c r="X179" s="157" t="s">
        <v>149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150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3" t="s">
        <v>414</v>
      </c>
      <c r="D180" s="159"/>
      <c r="E180" s="160">
        <v>36.5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152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3" t="s">
        <v>415</v>
      </c>
      <c r="D181" s="159"/>
      <c r="E181" s="160">
        <v>36.5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152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3" t="s">
        <v>416</v>
      </c>
      <c r="D182" s="159"/>
      <c r="E182" s="160">
        <v>5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152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3" t="s">
        <v>417</v>
      </c>
      <c r="D183" s="159"/>
      <c r="E183" s="160">
        <v>3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152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3" t="s">
        <v>418</v>
      </c>
      <c r="D184" s="159"/>
      <c r="E184" s="160">
        <v>3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152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4">
        <v>67</v>
      </c>
      <c r="B185" s="175" t="s">
        <v>419</v>
      </c>
      <c r="C185" s="184" t="s">
        <v>420</v>
      </c>
      <c r="D185" s="176" t="s">
        <v>146</v>
      </c>
      <c r="E185" s="177">
        <v>84</v>
      </c>
      <c r="F185" s="178">
        <v>51.41</v>
      </c>
      <c r="G185" s="179">
        <f>ROUND(E185*F185,2)</f>
        <v>4318.4399999999996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5225.3123999999998</v>
      </c>
      <c r="N185" s="157">
        <v>0</v>
      </c>
      <c r="O185" s="157">
        <f>ROUND(E185*N185,2)</f>
        <v>0</v>
      </c>
      <c r="P185" s="157">
        <v>0</v>
      </c>
      <c r="Q185" s="157">
        <f>ROUND(E185*P185,2)</f>
        <v>0</v>
      </c>
      <c r="R185" s="157"/>
      <c r="S185" s="157" t="s">
        <v>147</v>
      </c>
      <c r="T185" s="157" t="s">
        <v>148</v>
      </c>
      <c r="U185" s="157">
        <v>0.24</v>
      </c>
      <c r="V185" s="157">
        <f>ROUND(E185*U185,2)</f>
        <v>20.16</v>
      </c>
      <c r="W185" s="157"/>
      <c r="X185" s="157" t="s">
        <v>149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150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4">
        <v>68</v>
      </c>
      <c r="B186" s="175" t="s">
        <v>421</v>
      </c>
      <c r="C186" s="184" t="s">
        <v>422</v>
      </c>
      <c r="D186" s="176" t="s">
        <v>155</v>
      </c>
      <c r="E186" s="177">
        <v>2.5049999999999999</v>
      </c>
      <c r="F186" s="178">
        <v>27582</v>
      </c>
      <c r="G186" s="179">
        <f>ROUND(E186*F186,2)</f>
        <v>69092.91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83602.421100000007</v>
      </c>
      <c r="N186" s="157">
        <v>1.0166500000000001</v>
      </c>
      <c r="O186" s="157">
        <f>ROUND(E186*N186,2)</f>
        <v>2.5499999999999998</v>
      </c>
      <c r="P186" s="157">
        <v>0</v>
      </c>
      <c r="Q186" s="157">
        <f>ROUND(E186*P186,2)</f>
        <v>0</v>
      </c>
      <c r="R186" s="157"/>
      <c r="S186" s="157" t="s">
        <v>147</v>
      </c>
      <c r="T186" s="157" t="s">
        <v>148</v>
      </c>
      <c r="U186" s="157">
        <v>27.672999999999998</v>
      </c>
      <c r="V186" s="157">
        <f>ROUND(E186*U186,2)</f>
        <v>69.319999999999993</v>
      </c>
      <c r="W186" s="157"/>
      <c r="X186" s="157" t="s">
        <v>149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150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2" t="s">
        <v>142</v>
      </c>
      <c r="B187" s="163" t="s">
        <v>62</v>
      </c>
      <c r="C187" s="181" t="s">
        <v>63</v>
      </c>
      <c r="D187" s="164"/>
      <c r="E187" s="165"/>
      <c r="F187" s="166"/>
      <c r="G187" s="167">
        <f>SUMIF(AG188:AG218,"&lt;&gt;NOR",G188:G218)</f>
        <v>256276.3</v>
      </c>
      <c r="H187" s="161"/>
      <c r="I187" s="161">
        <f>SUM(I188:I218)</f>
        <v>0</v>
      </c>
      <c r="J187" s="161"/>
      <c r="K187" s="161">
        <f>SUM(K188:K218)</f>
        <v>0</v>
      </c>
      <c r="L187" s="161"/>
      <c r="M187" s="161">
        <f>SUM(M188:M218)</f>
        <v>310094.32300000003</v>
      </c>
      <c r="N187" s="161"/>
      <c r="O187" s="161">
        <f>SUM(O188:O218)</f>
        <v>44.51</v>
      </c>
      <c r="P187" s="161"/>
      <c r="Q187" s="161">
        <f>SUM(Q188:Q218)</f>
        <v>0</v>
      </c>
      <c r="R187" s="161"/>
      <c r="S187" s="161"/>
      <c r="T187" s="161"/>
      <c r="U187" s="161"/>
      <c r="V187" s="161">
        <f>SUM(V188:V218)</f>
        <v>732.62</v>
      </c>
      <c r="W187" s="161"/>
      <c r="X187" s="161"/>
      <c r="AG187" t="s">
        <v>143</v>
      </c>
    </row>
    <row r="188" spans="1:60" outlineLevel="1" x14ac:dyDescent="0.2">
      <c r="A188" s="168">
        <v>69</v>
      </c>
      <c r="B188" s="169" t="s">
        <v>423</v>
      </c>
      <c r="C188" s="182" t="s">
        <v>424</v>
      </c>
      <c r="D188" s="170" t="s">
        <v>358</v>
      </c>
      <c r="E188" s="171">
        <v>42.89</v>
      </c>
      <c r="F188" s="172">
        <v>86.54</v>
      </c>
      <c r="G188" s="173">
        <f>ROUND(E188*F188,2)</f>
        <v>3711.7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4491.1569999999992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7"/>
      <c r="S188" s="157" t="s">
        <v>147</v>
      </c>
      <c r="T188" s="157" t="s">
        <v>148</v>
      </c>
      <c r="U188" s="157">
        <v>0</v>
      </c>
      <c r="V188" s="157">
        <f>ROUND(E188*U188,2)</f>
        <v>0</v>
      </c>
      <c r="W188" s="157"/>
      <c r="X188" s="157" t="s">
        <v>149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150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3" t="s">
        <v>425</v>
      </c>
      <c r="D189" s="159"/>
      <c r="E189" s="160">
        <v>39.71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152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3" t="s">
        <v>426</v>
      </c>
      <c r="D190" s="159"/>
      <c r="E190" s="160">
        <v>3.18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152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4">
        <v>70</v>
      </c>
      <c r="B191" s="175" t="s">
        <v>427</v>
      </c>
      <c r="C191" s="184" t="s">
        <v>428</v>
      </c>
      <c r="D191" s="176" t="s">
        <v>320</v>
      </c>
      <c r="E191" s="177">
        <v>116</v>
      </c>
      <c r="F191" s="178">
        <v>39.31</v>
      </c>
      <c r="G191" s="179">
        <f>ROUND(E191*F191,2)</f>
        <v>4559.96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5517.5515999999998</v>
      </c>
      <c r="N191" s="157">
        <v>1.4999999999999999E-4</v>
      </c>
      <c r="O191" s="157">
        <f>ROUND(E191*N191,2)</f>
        <v>0.02</v>
      </c>
      <c r="P191" s="157">
        <v>0</v>
      </c>
      <c r="Q191" s="157">
        <f>ROUND(E191*P191,2)</f>
        <v>0</v>
      </c>
      <c r="R191" s="157"/>
      <c r="S191" s="157" t="s">
        <v>147</v>
      </c>
      <c r="T191" s="157" t="s">
        <v>148</v>
      </c>
      <c r="U191" s="157">
        <v>0.05</v>
      </c>
      <c r="V191" s="157">
        <f>ROUND(E191*U191,2)</f>
        <v>5.8</v>
      </c>
      <c r="W191" s="157"/>
      <c r="X191" s="157" t="s">
        <v>149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150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.75" outlineLevel="1" x14ac:dyDescent="0.2">
      <c r="A192" s="168">
        <v>71</v>
      </c>
      <c r="B192" s="169" t="s">
        <v>429</v>
      </c>
      <c r="C192" s="182" t="s">
        <v>430</v>
      </c>
      <c r="D192" s="170" t="s">
        <v>146</v>
      </c>
      <c r="E192" s="171">
        <v>52.34</v>
      </c>
      <c r="F192" s="172">
        <v>349</v>
      </c>
      <c r="G192" s="173">
        <f>ROUND(E192*F192,2)</f>
        <v>18266.66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22102.658599999999</v>
      </c>
      <c r="N192" s="157">
        <v>5.4739999999999997E-2</v>
      </c>
      <c r="O192" s="157">
        <f>ROUND(E192*N192,2)</f>
        <v>2.87</v>
      </c>
      <c r="P192" s="157">
        <v>0</v>
      </c>
      <c r="Q192" s="157">
        <f>ROUND(E192*P192,2)</f>
        <v>0</v>
      </c>
      <c r="R192" s="157"/>
      <c r="S192" s="157" t="s">
        <v>147</v>
      </c>
      <c r="T192" s="157" t="s">
        <v>148</v>
      </c>
      <c r="U192" s="157">
        <v>0.78</v>
      </c>
      <c r="V192" s="157">
        <f>ROUND(E192*U192,2)</f>
        <v>40.83</v>
      </c>
      <c r="W192" s="157"/>
      <c r="X192" s="157" t="s">
        <v>149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150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54"/>
      <c r="B193" s="155"/>
      <c r="C193" s="183" t="s">
        <v>431</v>
      </c>
      <c r="D193" s="159"/>
      <c r="E193" s="160">
        <v>52.34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152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68">
        <v>72</v>
      </c>
      <c r="B194" s="169" t="s">
        <v>432</v>
      </c>
      <c r="C194" s="182" t="s">
        <v>433</v>
      </c>
      <c r="D194" s="170" t="s">
        <v>146</v>
      </c>
      <c r="E194" s="171">
        <v>424.76105000000001</v>
      </c>
      <c r="F194" s="172">
        <v>213.5</v>
      </c>
      <c r="G194" s="173">
        <f>ROUND(E194*F194,2)</f>
        <v>90686.48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109730.64079999999</v>
      </c>
      <c r="N194" s="157">
        <v>4.4139999999999999E-2</v>
      </c>
      <c r="O194" s="157">
        <f>ROUND(E194*N194,2)</f>
        <v>18.75</v>
      </c>
      <c r="P194" s="157">
        <v>0</v>
      </c>
      <c r="Q194" s="157">
        <f>ROUND(E194*P194,2)</f>
        <v>0</v>
      </c>
      <c r="R194" s="157"/>
      <c r="S194" s="157" t="s">
        <v>147</v>
      </c>
      <c r="T194" s="157" t="s">
        <v>148</v>
      </c>
      <c r="U194" s="157">
        <v>0.6</v>
      </c>
      <c r="V194" s="157">
        <f>ROUND(E194*U194,2)</f>
        <v>254.86</v>
      </c>
      <c r="W194" s="157"/>
      <c r="X194" s="157" t="s">
        <v>149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150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3" t="s">
        <v>434</v>
      </c>
      <c r="D195" s="159"/>
      <c r="E195" s="160">
        <v>68.91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152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54"/>
      <c r="B196" s="155"/>
      <c r="C196" s="183" t="s">
        <v>435</v>
      </c>
      <c r="D196" s="159"/>
      <c r="E196" s="160">
        <v>24.18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152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54"/>
      <c r="B197" s="155"/>
      <c r="C197" s="183" t="s">
        <v>436</v>
      </c>
      <c r="D197" s="159"/>
      <c r="E197" s="160">
        <v>346.87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152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54"/>
      <c r="B198" s="155"/>
      <c r="C198" s="183" t="s">
        <v>437</v>
      </c>
      <c r="D198" s="159"/>
      <c r="E198" s="160">
        <v>-15.19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152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8">
        <v>73</v>
      </c>
      <c r="B199" s="169" t="s">
        <v>438</v>
      </c>
      <c r="C199" s="182" t="s">
        <v>439</v>
      </c>
      <c r="D199" s="170" t="s">
        <v>146</v>
      </c>
      <c r="E199" s="171">
        <v>438.22375</v>
      </c>
      <c r="F199" s="172">
        <v>231</v>
      </c>
      <c r="G199" s="173">
        <f>ROUND(E199*F199,2)</f>
        <v>101229.69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122487.9249</v>
      </c>
      <c r="N199" s="157">
        <v>4.7660000000000001E-2</v>
      </c>
      <c r="O199" s="157">
        <f>ROUND(E199*N199,2)</f>
        <v>20.89</v>
      </c>
      <c r="P199" s="157">
        <v>0</v>
      </c>
      <c r="Q199" s="157">
        <f>ROUND(E199*P199,2)</f>
        <v>0</v>
      </c>
      <c r="R199" s="157"/>
      <c r="S199" s="157" t="s">
        <v>147</v>
      </c>
      <c r="T199" s="157" t="s">
        <v>148</v>
      </c>
      <c r="U199" s="157">
        <v>0.84</v>
      </c>
      <c r="V199" s="157">
        <f>ROUND(E199*U199,2)</f>
        <v>368.11</v>
      </c>
      <c r="W199" s="157"/>
      <c r="X199" s="157" t="s">
        <v>149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150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3" t="s">
        <v>440</v>
      </c>
      <c r="D200" s="159"/>
      <c r="E200" s="160">
        <v>65.032499999999999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152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3" t="s">
        <v>441</v>
      </c>
      <c r="D201" s="159"/>
      <c r="E201" s="160">
        <v>14.87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152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3" t="s">
        <v>442</v>
      </c>
      <c r="D202" s="159"/>
      <c r="E202" s="160">
        <v>5.93865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152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3" t="s">
        <v>443</v>
      </c>
      <c r="D203" s="159"/>
      <c r="E203" s="160">
        <v>5.9511000000000003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152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3" t="s">
        <v>444</v>
      </c>
      <c r="D204" s="159"/>
      <c r="E204" s="160">
        <v>8.2422500000000003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152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3" t="s">
        <v>445</v>
      </c>
      <c r="D205" s="159"/>
      <c r="E205" s="160">
        <v>6.5362499999999999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152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3" t="s">
        <v>446</v>
      </c>
      <c r="D206" s="159"/>
      <c r="E206" s="160">
        <v>10.763999999999999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152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3" t="s">
        <v>447</v>
      </c>
      <c r="D207" s="159"/>
      <c r="E207" s="160">
        <v>39.082000000000001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152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183" t="s">
        <v>448</v>
      </c>
      <c r="D208" s="159"/>
      <c r="E208" s="160">
        <v>355.34699999999998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152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3" t="s">
        <v>449</v>
      </c>
      <c r="D209" s="159"/>
      <c r="E209" s="160">
        <v>-83.67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152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3" t="s">
        <v>450</v>
      </c>
      <c r="D210" s="159"/>
      <c r="E210" s="160">
        <v>6.95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152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3" t="s">
        <v>451</v>
      </c>
      <c r="D211" s="159"/>
      <c r="E211" s="160">
        <v>3.18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152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74</v>
      </c>
      <c r="B212" s="169" t="s">
        <v>452</v>
      </c>
      <c r="C212" s="182" t="s">
        <v>453</v>
      </c>
      <c r="D212" s="170" t="s">
        <v>146</v>
      </c>
      <c r="E212" s="171">
        <v>53.405000000000001</v>
      </c>
      <c r="F212" s="172">
        <v>382</v>
      </c>
      <c r="G212" s="173">
        <f>ROUND(E212*F212,2)</f>
        <v>20400.71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24684.859099999998</v>
      </c>
      <c r="N212" s="157">
        <v>3.4909999999999997E-2</v>
      </c>
      <c r="O212" s="157">
        <f>ROUND(E212*N212,2)</f>
        <v>1.86</v>
      </c>
      <c r="P212" s="157">
        <v>0</v>
      </c>
      <c r="Q212" s="157">
        <f>ROUND(E212*P212,2)</f>
        <v>0</v>
      </c>
      <c r="R212" s="157"/>
      <c r="S212" s="157" t="s">
        <v>147</v>
      </c>
      <c r="T212" s="157" t="s">
        <v>148</v>
      </c>
      <c r="U212" s="157">
        <v>1.18</v>
      </c>
      <c r="V212" s="157">
        <f>ROUND(E212*U212,2)</f>
        <v>63.02</v>
      </c>
      <c r="W212" s="157"/>
      <c r="X212" s="157" t="s">
        <v>149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150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33.75" outlineLevel="1" x14ac:dyDescent="0.2">
      <c r="A213" s="154"/>
      <c r="B213" s="155"/>
      <c r="C213" s="183" t="s">
        <v>454</v>
      </c>
      <c r="D213" s="159"/>
      <c r="E213" s="160">
        <v>15.4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152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3" t="s">
        <v>455</v>
      </c>
      <c r="D214" s="159"/>
      <c r="E214" s="160">
        <v>3.25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152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3" t="s">
        <v>456</v>
      </c>
      <c r="D215" s="159"/>
      <c r="E215" s="160">
        <v>3.2749999999999999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152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3" t="s">
        <v>457</v>
      </c>
      <c r="D216" s="159"/>
      <c r="E216" s="160">
        <v>25.48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152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3" t="s">
        <v>458</v>
      </c>
      <c r="D217" s="159"/>
      <c r="E217" s="160">
        <v>6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152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4">
        <v>75</v>
      </c>
      <c r="B218" s="175" t="s">
        <v>459</v>
      </c>
      <c r="C218" s="184" t="s">
        <v>460</v>
      </c>
      <c r="D218" s="176" t="s">
        <v>320</v>
      </c>
      <c r="E218" s="177">
        <v>265</v>
      </c>
      <c r="F218" s="178">
        <v>65.739999999999995</v>
      </c>
      <c r="G218" s="179">
        <f>ROUND(E218*F218,2)</f>
        <v>17421.099999999999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21079.530999999999</v>
      </c>
      <c r="N218" s="157">
        <v>4.6000000000000001E-4</v>
      </c>
      <c r="O218" s="157">
        <f>ROUND(E218*N218,2)</f>
        <v>0.12</v>
      </c>
      <c r="P218" s="157">
        <v>0</v>
      </c>
      <c r="Q218" s="157">
        <f>ROUND(E218*P218,2)</f>
        <v>0</v>
      </c>
      <c r="R218" s="157"/>
      <c r="S218" s="157" t="s">
        <v>147</v>
      </c>
      <c r="T218" s="157" t="s">
        <v>148</v>
      </c>
      <c r="U218" s="157">
        <v>0</v>
      </c>
      <c r="V218" s="157">
        <f>ROUND(E218*U218,2)</f>
        <v>0</v>
      </c>
      <c r="W218" s="157"/>
      <c r="X218" s="157" t="s">
        <v>149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150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">
      <c r="A219" s="162" t="s">
        <v>142</v>
      </c>
      <c r="B219" s="163" t="s">
        <v>64</v>
      </c>
      <c r="C219" s="181" t="s">
        <v>65</v>
      </c>
      <c r="D219" s="164"/>
      <c r="E219" s="165"/>
      <c r="F219" s="166"/>
      <c r="G219" s="167">
        <f>SUMIF(AG220:AG238,"&lt;&gt;NOR",G220:G238)</f>
        <v>489594.10000000003</v>
      </c>
      <c r="H219" s="161"/>
      <c r="I219" s="161">
        <f>SUM(I220:I238)</f>
        <v>0</v>
      </c>
      <c r="J219" s="161"/>
      <c r="K219" s="161">
        <f>SUM(K220:K238)</f>
        <v>0</v>
      </c>
      <c r="L219" s="161"/>
      <c r="M219" s="161">
        <f>SUM(M220:M238)</f>
        <v>592408.86100000003</v>
      </c>
      <c r="N219" s="161"/>
      <c r="O219" s="161">
        <f>SUM(O220:O238)</f>
        <v>38.15</v>
      </c>
      <c r="P219" s="161"/>
      <c r="Q219" s="161">
        <f>SUM(Q220:Q238)</f>
        <v>0</v>
      </c>
      <c r="R219" s="161"/>
      <c r="S219" s="161"/>
      <c r="T219" s="161"/>
      <c r="U219" s="161"/>
      <c r="V219" s="161">
        <f>SUM(V220:V238)</f>
        <v>985.12999999999988</v>
      </c>
      <c r="W219" s="161"/>
      <c r="X219" s="161"/>
      <c r="AG219" t="s">
        <v>143</v>
      </c>
    </row>
    <row r="220" spans="1:60" ht="22.5" outlineLevel="1" x14ac:dyDescent="0.2">
      <c r="A220" s="168">
        <v>76</v>
      </c>
      <c r="B220" s="169" t="s">
        <v>461</v>
      </c>
      <c r="C220" s="182" t="s">
        <v>462</v>
      </c>
      <c r="D220" s="170" t="s">
        <v>146</v>
      </c>
      <c r="E220" s="171">
        <v>786.64750000000004</v>
      </c>
      <c r="F220" s="172">
        <v>161.5</v>
      </c>
      <c r="G220" s="173">
        <f>ROUND(E220*F220,2)</f>
        <v>127043.57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153722.71970000002</v>
      </c>
      <c r="N220" s="157">
        <v>6.3000000000000003E-4</v>
      </c>
      <c r="O220" s="157">
        <f>ROUND(E220*N220,2)</f>
        <v>0.5</v>
      </c>
      <c r="P220" s="157">
        <v>0</v>
      </c>
      <c r="Q220" s="157">
        <f>ROUND(E220*P220,2)</f>
        <v>0</v>
      </c>
      <c r="R220" s="157"/>
      <c r="S220" s="157" t="s">
        <v>177</v>
      </c>
      <c r="T220" s="157" t="s">
        <v>178</v>
      </c>
      <c r="U220" s="157">
        <v>0.23</v>
      </c>
      <c r="V220" s="157">
        <f>ROUND(E220*U220,2)</f>
        <v>180.93</v>
      </c>
      <c r="W220" s="157"/>
      <c r="X220" s="157" t="s">
        <v>149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150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77" t="s">
        <v>463</v>
      </c>
      <c r="D221" s="278"/>
      <c r="E221" s="278"/>
      <c r="F221" s="278"/>
      <c r="G221" s="278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3" t="s">
        <v>464</v>
      </c>
      <c r="D222" s="159"/>
      <c r="E222" s="160">
        <v>786.64750000000004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152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68">
        <v>77</v>
      </c>
      <c r="B223" s="169" t="s">
        <v>465</v>
      </c>
      <c r="C223" s="182" t="s">
        <v>466</v>
      </c>
      <c r="D223" s="170" t="s">
        <v>146</v>
      </c>
      <c r="E223" s="171">
        <v>54</v>
      </c>
      <c r="F223" s="172">
        <v>32.869999999999997</v>
      </c>
      <c r="G223" s="173">
        <f>ROUND(E223*F223,2)</f>
        <v>1774.98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2147.7258000000002</v>
      </c>
      <c r="N223" s="157">
        <v>4.0000000000000003E-5</v>
      </c>
      <c r="O223" s="157">
        <f>ROUND(E223*N223,2)</f>
        <v>0</v>
      </c>
      <c r="P223" s="157">
        <v>0</v>
      </c>
      <c r="Q223" s="157">
        <f>ROUND(E223*P223,2)</f>
        <v>0</v>
      </c>
      <c r="R223" s="157"/>
      <c r="S223" s="157" t="s">
        <v>147</v>
      </c>
      <c r="T223" s="157" t="s">
        <v>148</v>
      </c>
      <c r="U223" s="157">
        <v>7.8E-2</v>
      </c>
      <c r="V223" s="157">
        <f>ROUND(E223*U223,2)</f>
        <v>4.21</v>
      </c>
      <c r="W223" s="157"/>
      <c r="X223" s="157" t="s">
        <v>149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150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3" t="s">
        <v>467</v>
      </c>
      <c r="D224" s="159"/>
      <c r="E224" s="160">
        <v>54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152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3.75" outlineLevel="1" x14ac:dyDescent="0.2">
      <c r="A225" s="168">
        <v>78</v>
      </c>
      <c r="B225" s="169" t="s">
        <v>468</v>
      </c>
      <c r="C225" s="182" t="s">
        <v>469</v>
      </c>
      <c r="D225" s="170" t="s">
        <v>146</v>
      </c>
      <c r="E225" s="171">
        <v>136.77000000000001</v>
      </c>
      <c r="F225" s="172">
        <v>1250</v>
      </c>
      <c r="G225" s="173">
        <f>ROUND(E225*F225,2)</f>
        <v>170962.5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206864.625</v>
      </c>
      <c r="N225" s="157">
        <v>1.3469999999999999E-2</v>
      </c>
      <c r="O225" s="157">
        <f>ROUND(E225*N225,2)</f>
        <v>1.84</v>
      </c>
      <c r="P225" s="157">
        <v>0</v>
      </c>
      <c r="Q225" s="157">
        <f>ROUND(E225*P225,2)</f>
        <v>0</v>
      </c>
      <c r="R225" s="157"/>
      <c r="S225" s="157" t="s">
        <v>147</v>
      </c>
      <c r="T225" s="157" t="s">
        <v>148</v>
      </c>
      <c r="U225" s="157">
        <v>1.2558</v>
      </c>
      <c r="V225" s="157">
        <f>ROUND(E225*U225,2)</f>
        <v>171.76</v>
      </c>
      <c r="W225" s="157"/>
      <c r="X225" s="157" t="s">
        <v>149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150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3" t="s">
        <v>470</v>
      </c>
      <c r="D226" s="159"/>
      <c r="E226" s="160">
        <v>136.77000000000001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152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3.75" outlineLevel="1" x14ac:dyDescent="0.2">
      <c r="A227" s="168">
        <v>79</v>
      </c>
      <c r="B227" s="169" t="s">
        <v>471</v>
      </c>
      <c r="C227" s="182" t="s">
        <v>472</v>
      </c>
      <c r="D227" s="170" t="s">
        <v>146</v>
      </c>
      <c r="E227" s="171">
        <v>40.8324</v>
      </c>
      <c r="F227" s="172">
        <v>224</v>
      </c>
      <c r="G227" s="173">
        <f>ROUND(E227*F227,2)</f>
        <v>9146.4599999999991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11067.216599999998</v>
      </c>
      <c r="N227" s="157">
        <v>3.1E-2</v>
      </c>
      <c r="O227" s="157">
        <f>ROUND(E227*N227,2)</f>
        <v>1.27</v>
      </c>
      <c r="P227" s="157">
        <v>0</v>
      </c>
      <c r="Q227" s="157">
        <f>ROUND(E227*P227,2)</f>
        <v>0</v>
      </c>
      <c r="R227" s="157"/>
      <c r="S227" s="157" t="s">
        <v>147</v>
      </c>
      <c r="T227" s="157" t="s">
        <v>148</v>
      </c>
      <c r="U227" s="157">
        <v>0.74299999999999999</v>
      </c>
      <c r="V227" s="157">
        <f>ROUND(E227*U227,2)</f>
        <v>30.34</v>
      </c>
      <c r="W227" s="157"/>
      <c r="X227" s="157" t="s">
        <v>149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150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3" t="s">
        <v>473</v>
      </c>
      <c r="D228" s="159"/>
      <c r="E228" s="160">
        <v>40.83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152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8">
        <v>80</v>
      </c>
      <c r="B229" s="169" t="s">
        <v>474</v>
      </c>
      <c r="C229" s="182" t="s">
        <v>475</v>
      </c>
      <c r="D229" s="170" t="s">
        <v>146</v>
      </c>
      <c r="E229" s="171">
        <v>649.87750000000005</v>
      </c>
      <c r="F229" s="172">
        <v>255</v>
      </c>
      <c r="G229" s="173">
        <f>ROUND(E229*F229,2)</f>
        <v>165718.76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200519.69959999999</v>
      </c>
      <c r="N229" s="157">
        <v>5.2580000000000002E-2</v>
      </c>
      <c r="O229" s="157">
        <f>ROUND(E229*N229,2)</f>
        <v>34.17</v>
      </c>
      <c r="P229" s="157">
        <v>0</v>
      </c>
      <c r="Q229" s="157">
        <f>ROUND(E229*P229,2)</f>
        <v>0</v>
      </c>
      <c r="R229" s="157"/>
      <c r="S229" s="157" t="s">
        <v>147</v>
      </c>
      <c r="T229" s="157" t="s">
        <v>148</v>
      </c>
      <c r="U229" s="157">
        <v>0.92</v>
      </c>
      <c r="V229" s="157">
        <f>ROUND(E229*U229,2)</f>
        <v>597.89</v>
      </c>
      <c r="W229" s="157"/>
      <c r="X229" s="157" t="s">
        <v>149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150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3" t="s">
        <v>476</v>
      </c>
      <c r="D230" s="159"/>
      <c r="E230" s="160">
        <v>238.5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152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54"/>
      <c r="B231" s="155"/>
      <c r="C231" s="183" t="s">
        <v>477</v>
      </c>
      <c r="D231" s="159"/>
      <c r="E231" s="160">
        <v>25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152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54"/>
      <c r="B232" s="155"/>
      <c r="C232" s="183" t="s">
        <v>478</v>
      </c>
      <c r="D232" s="159"/>
      <c r="E232" s="160">
        <v>202.9375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152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3" t="s">
        <v>479</v>
      </c>
      <c r="D233" s="159"/>
      <c r="E233" s="160">
        <v>183.44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152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81</v>
      </c>
      <c r="B234" s="169" t="s">
        <v>480</v>
      </c>
      <c r="C234" s="182" t="s">
        <v>481</v>
      </c>
      <c r="D234" s="170" t="s">
        <v>358</v>
      </c>
      <c r="E234" s="171">
        <v>282.83499999999998</v>
      </c>
      <c r="F234" s="172">
        <v>52.85</v>
      </c>
      <c r="G234" s="173">
        <f>ROUND(E234*F234,2)</f>
        <v>14947.83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18086.874299999999</v>
      </c>
      <c r="N234" s="157">
        <v>1.2999999999999999E-3</v>
      </c>
      <c r="O234" s="157">
        <f>ROUND(E234*N234,2)</f>
        <v>0.37</v>
      </c>
      <c r="P234" s="157">
        <v>0</v>
      </c>
      <c r="Q234" s="157">
        <f>ROUND(E234*P234,2)</f>
        <v>0</v>
      </c>
      <c r="R234" s="157"/>
      <c r="S234" s="157" t="s">
        <v>147</v>
      </c>
      <c r="T234" s="157" t="s">
        <v>148</v>
      </c>
      <c r="U234" s="157">
        <v>0</v>
      </c>
      <c r="V234" s="157">
        <f>ROUND(E234*U234,2)</f>
        <v>0</v>
      </c>
      <c r="W234" s="157"/>
      <c r="X234" s="157" t="s">
        <v>149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150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3" t="s">
        <v>482</v>
      </c>
      <c r="D235" s="159"/>
      <c r="E235" s="160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152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3" t="s">
        <v>483</v>
      </c>
      <c r="D236" s="159"/>
      <c r="E236" s="160">
        <v>73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152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3" t="s">
        <v>484</v>
      </c>
      <c r="D237" s="159"/>
      <c r="E237" s="160">
        <v>108.88500000000001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152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3" t="s">
        <v>485</v>
      </c>
      <c r="D238" s="159"/>
      <c r="E238" s="160">
        <v>100.95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152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2" t="s">
        <v>142</v>
      </c>
      <c r="B239" s="163" t="s">
        <v>66</v>
      </c>
      <c r="C239" s="181" t="s">
        <v>67</v>
      </c>
      <c r="D239" s="164"/>
      <c r="E239" s="165"/>
      <c r="F239" s="166"/>
      <c r="G239" s="167">
        <f>SUMIF(AG240:AG247,"&lt;&gt;NOR",G240:G247)</f>
        <v>90920.92</v>
      </c>
      <c r="H239" s="161"/>
      <c r="I239" s="161">
        <f>SUM(I240:I247)</f>
        <v>0</v>
      </c>
      <c r="J239" s="161"/>
      <c r="K239" s="161">
        <f>SUM(K240:K247)</f>
        <v>0</v>
      </c>
      <c r="L239" s="161"/>
      <c r="M239" s="161">
        <f>SUM(M240:M247)</f>
        <v>110014.3132</v>
      </c>
      <c r="N239" s="161"/>
      <c r="O239" s="161">
        <f>SUM(O240:O247)</f>
        <v>14.280000000000001</v>
      </c>
      <c r="P239" s="161"/>
      <c r="Q239" s="161">
        <f>SUM(Q240:Q247)</f>
        <v>0</v>
      </c>
      <c r="R239" s="161"/>
      <c r="S239" s="161"/>
      <c r="T239" s="161"/>
      <c r="U239" s="161"/>
      <c r="V239" s="161">
        <f>SUM(V240:V247)</f>
        <v>53.57</v>
      </c>
      <c r="W239" s="161"/>
      <c r="X239" s="161"/>
      <c r="AG239" t="s">
        <v>143</v>
      </c>
    </row>
    <row r="240" spans="1:60" ht="22.5" outlineLevel="1" x14ac:dyDescent="0.2">
      <c r="A240" s="168">
        <v>82</v>
      </c>
      <c r="B240" s="169" t="s">
        <v>486</v>
      </c>
      <c r="C240" s="182" t="s">
        <v>487</v>
      </c>
      <c r="D240" s="170" t="s">
        <v>176</v>
      </c>
      <c r="E240" s="171">
        <v>2.9184999999999999</v>
      </c>
      <c r="F240" s="172">
        <v>3394</v>
      </c>
      <c r="G240" s="173">
        <f>ROUND(E240*F240,2)</f>
        <v>9905.39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11985.5219</v>
      </c>
      <c r="N240" s="157">
        <v>2.5249999999999999</v>
      </c>
      <c r="O240" s="157">
        <f>ROUND(E240*N240,2)</f>
        <v>7.37</v>
      </c>
      <c r="P240" s="157">
        <v>0</v>
      </c>
      <c r="Q240" s="157">
        <f>ROUND(E240*P240,2)</f>
        <v>0</v>
      </c>
      <c r="R240" s="157"/>
      <c r="S240" s="157" t="s">
        <v>177</v>
      </c>
      <c r="T240" s="157" t="s">
        <v>178</v>
      </c>
      <c r="U240" s="157">
        <v>3.2130000000000001</v>
      </c>
      <c r="V240" s="157">
        <f>ROUND(E240*U240,2)</f>
        <v>9.3800000000000008</v>
      </c>
      <c r="W240" s="157"/>
      <c r="X240" s="157" t="s">
        <v>149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150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77" t="s">
        <v>488</v>
      </c>
      <c r="D241" s="278"/>
      <c r="E241" s="278"/>
      <c r="F241" s="278"/>
      <c r="G241" s="278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262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54"/>
      <c r="B242" s="155"/>
      <c r="C242" s="183" t="s">
        <v>489</v>
      </c>
      <c r="D242" s="159"/>
      <c r="E242" s="160">
        <v>2.9184999999999999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152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4">
        <v>83</v>
      </c>
      <c r="B243" s="175" t="s">
        <v>490</v>
      </c>
      <c r="C243" s="184" t="s">
        <v>491</v>
      </c>
      <c r="D243" s="176" t="s">
        <v>176</v>
      </c>
      <c r="E243" s="177">
        <v>2.9184999999999999</v>
      </c>
      <c r="F243" s="178">
        <v>1061</v>
      </c>
      <c r="G243" s="179">
        <f>ROUND(E243*F243,2)</f>
        <v>3096.53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3746.8013000000001</v>
      </c>
      <c r="N243" s="157">
        <v>0.04</v>
      </c>
      <c r="O243" s="157">
        <f>ROUND(E243*N243,2)</f>
        <v>0.12</v>
      </c>
      <c r="P243" s="157">
        <v>0</v>
      </c>
      <c r="Q243" s="157">
        <f>ROUND(E243*P243,2)</f>
        <v>0</v>
      </c>
      <c r="R243" s="157"/>
      <c r="S243" s="157" t="s">
        <v>177</v>
      </c>
      <c r="T243" s="157" t="s">
        <v>178</v>
      </c>
      <c r="U243" s="157">
        <v>2.7</v>
      </c>
      <c r="V243" s="157">
        <f>ROUND(E243*U243,2)</f>
        <v>7.88</v>
      </c>
      <c r="W243" s="157"/>
      <c r="X243" s="157" t="s">
        <v>149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150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33.75" outlineLevel="1" x14ac:dyDescent="0.2">
      <c r="A244" s="168">
        <v>84</v>
      </c>
      <c r="B244" s="169" t="s">
        <v>492</v>
      </c>
      <c r="C244" s="182" t="s">
        <v>493</v>
      </c>
      <c r="D244" s="170" t="s">
        <v>146</v>
      </c>
      <c r="E244" s="171">
        <v>63.65</v>
      </c>
      <c r="F244" s="172">
        <v>420</v>
      </c>
      <c r="G244" s="173">
        <f>ROUND(E244*F244,2)</f>
        <v>26733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21</v>
      </c>
      <c r="M244" s="157">
        <f>G244*(1+L244/100)</f>
        <v>32346.93</v>
      </c>
      <c r="N244" s="157">
        <v>9.912E-2</v>
      </c>
      <c r="O244" s="157">
        <f>ROUND(E244*N244,2)</f>
        <v>6.31</v>
      </c>
      <c r="P244" s="157">
        <v>0</v>
      </c>
      <c r="Q244" s="157">
        <f>ROUND(E244*P244,2)</f>
        <v>0</v>
      </c>
      <c r="R244" s="157"/>
      <c r="S244" s="157" t="s">
        <v>147</v>
      </c>
      <c r="T244" s="157" t="s">
        <v>148</v>
      </c>
      <c r="U244" s="157">
        <v>0.126</v>
      </c>
      <c r="V244" s="157">
        <f>ROUND(E244*U244,2)</f>
        <v>8.02</v>
      </c>
      <c r="W244" s="157"/>
      <c r="X244" s="157" t="s">
        <v>149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150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3" t="s">
        <v>151</v>
      </c>
      <c r="D245" s="159"/>
      <c r="E245" s="160">
        <v>63.65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152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33.75" outlineLevel="1" x14ac:dyDescent="0.2">
      <c r="A246" s="168">
        <v>85</v>
      </c>
      <c r="B246" s="169" t="s">
        <v>144</v>
      </c>
      <c r="C246" s="182" t="s">
        <v>145</v>
      </c>
      <c r="D246" s="170" t="s">
        <v>146</v>
      </c>
      <c r="E246" s="171">
        <v>44.9</v>
      </c>
      <c r="F246" s="172">
        <v>1140</v>
      </c>
      <c r="G246" s="173">
        <f>ROUND(E246*F246,2)</f>
        <v>51186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61935.06</v>
      </c>
      <c r="N246" s="157">
        <v>1.0710000000000001E-2</v>
      </c>
      <c r="O246" s="157">
        <f>ROUND(E246*N246,2)</f>
        <v>0.48</v>
      </c>
      <c r="P246" s="157">
        <v>0</v>
      </c>
      <c r="Q246" s="157">
        <f>ROUND(E246*P246,2)</f>
        <v>0</v>
      </c>
      <c r="R246" s="157"/>
      <c r="S246" s="157" t="s">
        <v>147</v>
      </c>
      <c r="T246" s="157" t="s">
        <v>148</v>
      </c>
      <c r="U246" s="157">
        <v>0.63</v>
      </c>
      <c r="V246" s="157">
        <f>ROUND(E246*U246,2)</f>
        <v>28.29</v>
      </c>
      <c r="W246" s="157"/>
      <c r="X246" s="157" t="s">
        <v>149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150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54"/>
      <c r="B247" s="155"/>
      <c r="C247" s="183" t="s">
        <v>494</v>
      </c>
      <c r="D247" s="159"/>
      <c r="E247" s="160">
        <v>44.9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152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x14ac:dyDescent="0.2">
      <c r="A248" s="162" t="s">
        <v>142</v>
      </c>
      <c r="B248" s="163" t="s">
        <v>68</v>
      </c>
      <c r="C248" s="181" t="s">
        <v>69</v>
      </c>
      <c r="D248" s="164"/>
      <c r="E248" s="165"/>
      <c r="F248" s="166"/>
      <c r="G248" s="167">
        <f>SUMIF(AG249:AG251,"&lt;&gt;NOR",G249:G251)</f>
        <v>19285</v>
      </c>
      <c r="H248" s="161"/>
      <c r="I248" s="161">
        <f>SUM(I249:I251)</f>
        <v>0</v>
      </c>
      <c r="J248" s="161"/>
      <c r="K248" s="161">
        <f>SUM(K249:K251)</f>
        <v>0</v>
      </c>
      <c r="L248" s="161"/>
      <c r="M248" s="161">
        <f>SUM(M249:M251)</f>
        <v>23334.85</v>
      </c>
      <c r="N248" s="161"/>
      <c r="O248" s="161">
        <f>SUM(O249:O251)</f>
        <v>0.25</v>
      </c>
      <c r="P248" s="161"/>
      <c r="Q248" s="161">
        <f>SUM(Q249:Q251)</f>
        <v>0</v>
      </c>
      <c r="R248" s="161"/>
      <c r="S248" s="161"/>
      <c r="T248" s="161"/>
      <c r="U248" s="161"/>
      <c r="V248" s="161">
        <f>SUM(V249:V251)</f>
        <v>13.02</v>
      </c>
      <c r="W248" s="161"/>
      <c r="X248" s="161"/>
      <c r="AG248" t="s">
        <v>143</v>
      </c>
    </row>
    <row r="249" spans="1:60" ht="45" outlineLevel="1" x14ac:dyDescent="0.2">
      <c r="A249" s="174">
        <v>86</v>
      </c>
      <c r="B249" s="175" t="s">
        <v>495</v>
      </c>
      <c r="C249" s="184" t="s">
        <v>496</v>
      </c>
      <c r="D249" s="176" t="s">
        <v>250</v>
      </c>
      <c r="E249" s="177">
        <v>7</v>
      </c>
      <c r="F249" s="178">
        <v>739</v>
      </c>
      <c r="G249" s="179">
        <f>ROUND(E249*F249,2)</f>
        <v>5173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6259.33</v>
      </c>
      <c r="N249" s="157">
        <v>1.8970000000000001E-2</v>
      </c>
      <c r="O249" s="157">
        <f>ROUND(E249*N249,2)</f>
        <v>0.13</v>
      </c>
      <c r="P249" s="157">
        <v>0</v>
      </c>
      <c r="Q249" s="157">
        <f>ROUND(E249*P249,2)</f>
        <v>0</v>
      </c>
      <c r="R249" s="157"/>
      <c r="S249" s="157" t="s">
        <v>147</v>
      </c>
      <c r="T249" s="157" t="s">
        <v>148</v>
      </c>
      <c r="U249" s="157">
        <v>1.86</v>
      </c>
      <c r="V249" s="157">
        <f>ROUND(E249*U249,2)</f>
        <v>13.02</v>
      </c>
      <c r="W249" s="157"/>
      <c r="X249" s="157" t="s">
        <v>149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150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33.75" outlineLevel="1" x14ac:dyDescent="0.2">
      <c r="A250" s="174">
        <v>87</v>
      </c>
      <c r="B250" s="175" t="s">
        <v>497</v>
      </c>
      <c r="C250" s="184" t="s">
        <v>498</v>
      </c>
      <c r="D250" s="176" t="s">
        <v>250</v>
      </c>
      <c r="E250" s="177">
        <v>4</v>
      </c>
      <c r="F250" s="178">
        <v>2016</v>
      </c>
      <c r="G250" s="179">
        <f>ROUND(E250*F250,2)</f>
        <v>8064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9757.44</v>
      </c>
      <c r="N250" s="157">
        <v>1.7299999999999999E-2</v>
      </c>
      <c r="O250" s="157">
        <f>ROUND(E250*N250,2)</f>
        <v>7.0000000000000007E-2</v>
      </c>
      <c r="P250" s="157">
        <v>0</v>
      </c>
      <c r="Q250" s="157">
        <f>ROUND(E250*P250,2)</f>
        <v>0</v>
      </c>
      <c r="R250" s="157"/>
      <c r="S250" s="157" t="s">
        <v>147</v>
      </c>
      <c r="T250" s="157" t="s">
        <v>148</v>
      </c>
      <c r="U250" s="157">
        <v>0</v>
      </c>
      <c r="V250" s="157">
        <f>ROUND(E250*U250,2)</f>
        <v>0</v>
      </c>
      <c r="W250" s="157"/>
      <c r="X250" s="157" t="s">
        <v>367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368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33.75" outlineLevel="1" x14ac:dyDescent="0.2">
      <c r="A251" s="174">
        <v>88</v>
      </c>
      <c r="B251" s="175" t="s">
        <v>499</v>
      </c>
      <c r="C251" s="184" t="s">
        <v>500</v>
      </c>
      <c r="D251" s="176" t="s">
        <v>250</v>
      </c>
      <c r="E251" s="177">
        <v>3</v>
      </c>
      <c r="F251" s="178">
        <v>2016</v>
      </c>
      <c r="G251" s="179">
        <f>ROUND(E251*F251,2)</f>
        <v>6048</v>
      </c>
      <c r="H251" s="158"/>
      <c r="I251" s="157">
        <f>ROUND(E251*H251,2)</f>
        <v>0</v>
      </c>
      <c r="J251" s="158"/>
      <c r="K251" s="157">
        <f>ROUND(E251*J251,2)</f>
        <v>0</v>
      </c>
      <c r="L251" s="157">
        <v>21</v>
      </c>
      <c r="M251" s="157">
        <f>G251*(1+L251/100)</f>
        <v>7318.08</v>
      </c>
      <c r="N251" s="157">
        <v>1.7399999999999999E-2</v>
      </c>
      <c r="O251" s="157">
        <f>ROUND(E251*N251,2)</f>
        <v>0.05</v>
      </c>
      <c r="P251" s="157">
        <v>0</v>
      </c>
      <c r="Q251" s="157">
        <f>ROUND(E251*P251,2)</f>
        <v>0</v>
      </c>
      <c r="R251" s="157"/>
      <c r="S251" s="157" t="s">
        <v>147</v>
      </c>
      <c r="T251" s="157" t="s">
        <v>148</v>
      </c>
      <c r="U251" s="157">
        <v>0</v>
      </c>
      <c r="V251" s="157">
        <f>ROUND(E251*U251,2)</f>
        <v>0</v>
      </c>
      <c r="W251" s="157"/>
      <c r="X251" s="157" t="s">
        <v>367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368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142</v>
      </c>
      <c r="B252" s="163" t="s">
        <v>70</v>
      </c>
      <c r="C252" s="181" t="s">
        <v>71</v>
      </c>
      <c r="D252" s="164"/>
      <c r="E252" s="165"/>
      <c r="F252" s="166"/>
      <c r="G252" s="167">
        <f>SUMIF(AG253:AG269,"&lt;&gt;NOR",G253:G269)</f>
        <v>264470.26</v>
      </c>
      <c r="H252" s="161"/>
      <c r="I252" s="161">
        <f>SUM(I253:I269)</f>
        <v>0</v>
      </c>
      <c r="J252" s="161"/>
      <c r="K252" s="161">
        <f>SUM(K253:K269)</f>
        <v>0</v>
      </c>
      <c r="L252" s="161"/>
      <c r="M252" s="161">
        <f>SUM(M253:M269)</f>
        <v>320009.01459999999</v>
      </c>
      <c r="N252" s="161"/>
      <c r="O252" s="161">
        <f>SUM(O253:O269)</f>
        <v>62.62</v>
      </c>
      <c r="P252" s="161"/>
      <c r="Q252" s="161">
        <f>SUM(Q253:Q269)</f>
        <v>0</v>
      </c>
      <c r="R252" s="161"/>
      <c r="S252" s="161"/>
      <c r="T252" s="161"/>
      <c r="U252" s="161"/>
      <c r="V252" s="161">
        <f>SUM(V253:V269)</f>
        <v>572.50000000000011</v>
      </c>
      <c r="W252" s="161"/>
      <c r="X252" s="161"/>
      <c r="AG252" t="s">
        <v>143</v>
      </c>
    </row>
    <row r="253" spans="1:60" ht="22.5" outlineLevel="1" x14ac:dyDescent="0.2">
      <c r="A253" s="168">
        <v>89</v>
      </c>
      <c r="B253" s="169" t="s">
        <v>501</v>
      </c>
      <c r="C253" s="182" t="s">
        <v>502</v>
      </c>
      <c r="D253" s="170" t="s">
        <v>146</v>
      </c>
      <c r="E253" s="171">
        <v>810</v>
      </c>
      <c r="F253" s="172">
        <v>38</v>
      </c>
      <c r="G253" s="173">
        <f>ROUND(E253*F253,2)</f>
        <v>30780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37243.799999999996</v>
      </c>
      <c r="N253" s="157">
        <v>2.426E-2</v>
      </c>
      <c r="O253" s="157">
        <f>ROUND(E253*N253,2)</f>
        <v>19.649999999999999</v>
      </c>
      <c r="P253" s="157">
        <v>0</v>
      </c>
      <c r="Q253" s="157">
        <f>ROUND(E253*P253,2)</f>
        <v>0</v>
      </c>
      <c r="R253" s="157"/>
      <c r="S253" s="157" t="s">
        <v>147</v>
      </c>
      <c r="T253" s="157" t="s">
        <v>148</v>
      </c>
      <c r="U253" s="157">
        <v>0.155</v>
      </c>
      <c r="V253" s="157">
        <f>ROUND(E253*U253,2)</f>
        <v>125.55</v>
      </c>
      <c r="W253" s="157"/>
      <c r="X253" s="157" t="s">
        <v>149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150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3" t="s">
        <v>503</v>
      </c>
      <c r="D254" s="159"/>
      <c r="E254" s="160">
        <v>810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152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45" outlineLevel="1" x14ac:dyDescent="0.2">
      <c r="A255" s="168">
        <v>90</v>
      </c>
      <c r="B255" s="169" t="s">
        <v>504</v>
      </c>
      <c r="C255" s="182" t="s">
        <v>505</v>
      </c>
      <c r="D255" s="170" t="s">
        <v>146</v>
      </c>
      <c r="E255" s="171">
        <v>1620</v>
      </c>
      <c r="F255" s="172">
        <v>33</v>
      </c>
      <c r="G255" s="173">
        <f>ROUND(E255*F255,2)</f>
        <v>53460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64686.6</v>
      </c>
      <c r="N255" s="157">
        <v>1.09E-3</v>
      </c>
      <c r="O255" s="157">
        <f>ROUND(E255*N255,2)</f>
        <v>1.77</v>
      </c>
      <c r="P255" s="157">
        <v>0</v>
      </c>
      <c r="Q255" s="157">
        <f>ROUND(E255*P255,2)</f>
        <v>0</v>
      </c>
      <c r="R255" s="157"/>
      <c r="S255" s="157" t="s">
        <v>147</v>
      </c>
      <c r="T255" s="157" t="s">
        <v>148</v>
      </c>
      <c r="U255" s="157">
        <v>7.0000000000000001E-3</v>
      </c>
      <c r="V255" s="157">
        <f>ROUND(E255*U255,2)</f>
        <v>11.34</v>
      </c>
      <c r="W255" s="157"/>
      <c r="X255" s="157" t="s">
        <v>149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150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3" t="s">
        <v>506</v>
      </c>
      <c r="D256" s="159"/>
      <c r="E256" s="160">
        <v>1620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152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74">
        <v>91</v>
      </c>
      <c r="B257" s="175" t="s">
        <v>507</v>
      </c>
      <c r="C257" s="184" t="s">
        <v>508</v>
      </c>
      <c r="D257" s="176" t="s">
        <v>146</v>
      </c>
      <c r="E257" s="177">
        <v>810</v>
      </c>
      <c r="F257" s="178">
        <v>33</v>
      </c>
      <c r="G257" s="179">
        <f>ROUND(E257*F257,2)</f>
        <v>26730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32343.3</v>
      </c>
      <c r="N257" s="157">
        <v>0</v>
      </c>
      <c r="O257" s="157">
        <f>ROUND(E257*N257,2)</f>
        <v>0</v>
      </c>
      <c r="P257" s="157">
        <v>0</v>
      </c>
      <c r="Q257" s="157">
        <f>ROUND(E257*P257,2)</f>
        <v>0</v>
      </c>
      <c r="R257" s="157"/>
      <c r="S257" s="157" t="s">
        <v>147</v>
      </c>
      <c r="T257" s="157" t="s">
        <v>148</v>
      </c>
      <c r="U257" s="157">
        <v>0.13600000000000001</v>
      </c>
      <c r="V257" s="157">
        <f>ROUND(E257*U257,2)</f>
        <v>110.16</v>
      </c>
      <c r="W257" s="157"/>
      <c r="X257" s="157" t="s">
        <v>149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150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68">
        <v>92</v>
      </c>
      <c r="B258" s="169" t="s">
        <v>509</v>
      </c>
      <c r="C258" s="182" t="s">
        <v>510</v>
      </c>
      <c r="D258" s="170" t="s">
        <v>146</v>
      </c>
      <c r="E258" s="171">
        <v>53.2</v>
      </c>
      <c r="F258" s="172">
        <v>68.77</v>
      </c>
      <c r="G258" s="173">
        <f>ROUND(E258*F258,2)</f>
        <v>3658.56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4426.8575999999994</v>
      </c>
      <c r="N258" s="157">
        <v>1.58E-3</v>
      </c>
      <c r="O258" s="157">
        <f>ROUND(E258*N258,2)</f>
        <v>0.08</v>
      </c>
      <c r="P258" s="157">
        <v>0</v>
      </c>
      <c r="Q258" s="157">
        <f>ROUND(E258*P258,2)</f>
        <v>0</v>
      </c>
      <c r="R258" s="157"/>
      <c r="S258" s="157" t="s">
        <v>147</v>
      </c>
      <c r="T258" s="157" t="s">
        <v>148</v>
      </c>
      <c r="U258" s="157">
        <v>0.214</v>
      </c>
      <c r="V258" s="157">
        <f>ROUND(E258*U258,2)</f>
        <v>11.38</v>
      </c>
      <c r="W258" s="157"/>
      <c r="X258" s="157" t="s">
        <v>149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150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3" t="s">
        <v>511</v>
      </c>
      <c r="D259" s="159"/>
      <c r="E259" s="160">
        <v>53.2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152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68">
        <v>93</v>
      </c>
      <c r="B260" s="169" t="s">
        <v>512</v>
      </c>
      <c r="C260" s="182" t="s">
        <v>513</v>
      </c>
      <c r="D260" s="170" t="s">
        <v>176</v>
      </c>
      <c r="E260" s="171">
        <v>4132.5</v>
      </c>
      <c r="F260" s="172">
        <v>10.98</v>
      </c>
      <c r="G260" s="173">
        <f>ROUND(E260*F260,2)</f>
        <v>45374.85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54903.568499999994</v>
      </c>
      <c r="N260" s="157">
        <v>7.3499999999999998E-3</v>
      </c>
      <c r="O260" s="157">
        <f>ROUND(E260*N260,2)</f>
        <v>30.37</v>
      </c>
      <c r="P260" s="157">
        <v>0</v>
      </c>
      <c r="Q260" s="157">
        <f>ROUND(E260*P260,2)</f>
        <v>0</v>
      </c>
      <c r="R260" s="157"/>
      <c r="S260" s="157" t="s">
        <v>147</v>
      </c>
      <c r="T260" s="157" t="s">
        <v>148</v>
      </c>
      <c r="U260" s="157">
        <v>3.3000000000000002E-2</v>
      </c>
      <c r="V260" s="157">
        <f>ROUND(E260*U260,2)</f>
        <v>136.37</v>
      </c>
      <c r="W260" s="157"/>
      <c r="X260" s="157" t="s">
        <v>149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150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3" t="s">
        <v>514</v>
      </c>
      <c r="D261" s="159"/>
      <c r="E261" s="160">
        <v>4132.5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152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45" outlineLevel="1" x14ac:dyDescent="0.2">
      <c r="A262" s="168">
        <v>94</v>
      </c>
      <c r="B262" s="169" t="s">
        <v>515</v>
      </c>
      <c r="C262" s="182" t="s">
        <v>516</v>
      </c>
      <c r="D262" s="170" t="s">
        <v>176</v>
      </c>
      <c r="E262" s="171">
        <v>8265</v>
      </c>
      <c r="F262" s="172">
        <v>6.1</v>
      </c>
      <c r="G262" s="173">
        <f>ROUND(E262*F262,2)</f>
        <v>50416.5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61003.964999999997</v>
      </c>
      <c r="N262" s="157">
        <v>1.2E-4</v>
      </c>
      <c r="O262" s="157">
        <f>ROUND(E262*N262,2)</f>
        <v>0.99</v>
      </c>
      <c r="P262" s="157">
        <v>0</v>
      </c>
      <c r="Q262" s="157">
        <f>ROUND(E262*P262,2)</f>
        <v>0</v>
      </c>
      <c r="R262" s="157"/>
      <c r="S262" s="157" t="s">
        <v>147</v>
      </c>
      <c r="T262" s="157" t="s">
        <v>148</v>
      </c>
      <c r="U262" s="157">
        <v>1E-3</v>
      </c>
      <c r="V262" s="157">
        <f>ROUND(E262*U262,2)</f>
        <v>8.27</v>
      </c>
      <c r="W262" s="157"/>
      <c r="X262" s="157" t="s">
        <v>149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150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3" t="s">
        <v>517</v>
      </c>
      <c r="D263" s="159"/>
      <c r="E263" s="160">
        <v>8265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152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74">
        <v>95</v>
      </c>
      <c r="B264" s="175" t="s">
        <v>518</v>
      </c>
      <c r="C264" s="184" t="s">
        <v>519</v>
      </c>
      <c r="D264" s="176" t="s">
        <v>176</v>
      </c>
      <c r="E264" s="177">
        <v>4132.5</v>
      </c>
      <c r="F264" s="178">
        <v>5.65</v>
      </c>
      <c r="G264" s="179">
        <f>ROUND(E264*F264,2)</f>
        <v>23348.63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28251.8423</v>
      </c>
      <c r="N264" s="157">
        <v>0</v>
      </c>
      <c r="O264" s="157">
        <f>ROUND(E264*N264,2)</f>
        <v>0</v>
      </c>
      <c r="P264" s="157">
        <v>0</v>
      </c>
      <c r="Q264" s="157">
        <f>ROUND(E264*P264,2)</f>
        <v>0</v>
      </c>
      <c r="R264" s="157"/>
      <c r="S264" s="157" t="s">
        <v>147</v>
      </c>
      <c r="T264" s="157" t="s">
        <v>148</v>
      </c>
      <c r="U264" s="157">
        <v>2.1000000000000001E-2</v>
      </c>
      <c r="V264" s="157">
        <f>ROUND(E264*U264,2)</f>
        <v>86.78</v>
      </c>
      <c r="W264" s="157"/>
      <c r="X264" s="157" t="s">
        <v>149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150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68">
        <v>96</v>
      </c>
      <c r="B265" s="169" t="s">
        <v>520</v>
      </c>
      <c r="C265" s="182" t="s">
        <v>521</v>
      </c>
      <c r="D265" s="170" t="s">
        <v>146</v>
      </c>
      <c r="E265" s="171">
        <v>551</v>
      </c>
      <c r="F265" s="172">
        <v>16.690000000000001</v>
      </c>
      <c r="G265" s="173">
        <f>ROUND(E265*F265,2)</f>
        <v>9196.19</v>
      </c>
      <c r="H265" s="158"/>
      <c r="I265" s="157">
        <f>ROUND(E265*H265,2)</f>
        <v>0</v>
      </c>
      <c r="J265" s="158"/>
      <c r="K265" s="157">
        <f>ROUND(E265*J265,2)</f>
        <v>0</v>
      </c>
      <c r="L265" s="157">
        <v>21</v>
      </c>
      <c r="M265" s="157">
        <f>G265*(1+L265/100)</f>
        <v>11127.3899</v>
      </c>
      <c r="N265" s="157">
        <v>1.6910000000000001E-2</v>
      </c>
      <c r="O265" s="157">
        <f>ROUND(E265*N265,2)</f>
        <v>9.32</v>
      </c>
      <c r="P265" s="157">
        <v>0</v>
      </c>
      <c r="Q265" s="157">
        <f>ROUND(E265*P265,2)</f>
        <v>0</v>
      </c>
      <c r="R265" s="157"/>
      <c r="S265" s="157" t="s">
        <v>147</v>
      </c>
      <c r="T265" s="157" t="s">
        <v>148</v>
      </c>
      <c r="U265" s="157">
        <v>0.08</v>
      </c>
      <c r="V265" s="157">
        <f>ROUND(E265*U265,2)</f>
        <v>44.08</v>
      </c>
      <c r="W265" s="157"/>
      <c r="X265" s="157" t="s">
        <v>149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150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3" t="s">
        <v>522</v>
      </c>
      <c r="D266" s="159"/>
      <c r="E266" s="160">
        <v>551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152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3.75" outlineLevel="1" x14ac:dyDescent="0.2">
      <c r="A267" s="168">
        <v>97</v>
      </c>
      <c r="B267" s="169" t="s">
        <v>523</v>
      </c>
      <c r="C267" s="182" t="s">
        <v>524</v>
      </c>
      <c r="D267" s="170" t="s">
        <v>146</v>
      </c>
      <c r="E267" s="171">
        <v>1102</v>
      </c>
      <c r="F267" s="172">
        <v>10.49</v>
      </c>
      <c r="G267" s="173">
        <f>ROUND(E267*F267,2)</f>
        <v>11559.98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13987.575799999999</v>
      </c>
      <c r="N267" s="157">
        <v>4.0000000000000002E-4</v>
      </c>
      <c r="O267" s="157">
        <f>ROUND(E267*N267,2)</f>
        <v>0.44</v>
      </c>
      <c r="P267" s="157">
        <v>0</v>
      </c>
      <c r="Q267" s="157">
        <f>ROUND(E267*P267,2)</f>
        <v>0</v>
      </c>
      <c r="R267" s="157"/>
      <c r="S267" s="157" t="s">
        <v>147</v>
      </c>
      <c r="T267" s="157" t="s">
        <v>148</v>
      </c>
      <c r="U267" s="157">
        <v>2E-3</v>
      </c>
      <c r="V267" s="157">
        <f>ROUND(E267*U267,2)</f>
        <v>2.2000000000000002</v>
      </c>
      <c r="W267" s="157"/>
      <c r="X267" s="157" t="s">
        <v>149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150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3" t="s">
        <v>525</v>
      </c>
      <c r="D268" s="159"/>
      <c r="E268" s="160">
        <v>1102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152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4">
        <v>98</v>
      </c>
      <c r="B269" s="175" t="s">
        <v>526</v>
      </c>
      <c r="C269" s="184" t="s">
        <v>527</v>
      </c>
      <c r="D269" s="176" t="s">
        <v>146</v>
      </c>
      <c r="E269" s="177">
        <v>551</v>
      </c>
      <c r="F269" s="178">
        <v>18.05</v>
      </c>
      <c r="G269" s="179">
        <f>ROUND(E269*F269,2)</f>
        <v>9945.5499999999993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12034.115499999998</v>
      </c>
      <c r="N269" s="157">
        <v>0</v>
      </c>
      <c r="O269" s="157">
        <f>ROUND(E269*N269,2)</f>
        <v>0</v>
      </c>
      <c r="P269" s="157">
        <v>0</v>
      </c>
      <c r="Q269" s="157">
        <f>ROUND(E269*P269,2)</f>
        <v>0</v>
      </c>
      <c r="R269" s="157"/>
      <c r="S269" s="157" t="s">
        <v>147</v>
      </c>
      <c r="T269" s="157" t="s">
        <v>148</v>
      </c>
      <c r="U269" s="157">
        <v>6.6000000000000003E-2</v>
      </c>
      <c r="V269" s="157">
        <f>ROUND(E269*U269,2)</f>
        <v>36.369999999999997</v>
      </c>
      <c r="W269" s="157"/>
      <c r="X269" s="157" t="s">
        <v>149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150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5.5" x14ac:dyDescent="0.2">
      <c r="A270" s="162" t="s">
        <v>142</v>
      </c>
      <c r="B270" s="163" t="s">
        <v>72</v>
      </c>
      <c r="C270" s="181" t="s">
        <v>73</v>
      </c>
      <c r="D270" s="164"/>
      <c r="E270" s="165"/>
      <c r="F270" s="166"/>
      <c r="G270" s="167">
        <f>SUMIF(AG271:AG275,"&lt;&gt;NOR",G271:G275)</f>
        <v>20077.2</v>
      </c>
      <c r="H270" s="161"/>
      <c r="I270" s="161">
        <f>SUM(I271:I275)</f>
        <v>0</v>
      </c>
      <c r="J270" s="161"/>
      <c r="K270" s="161">
        <f>SUM(K271:K275)</f>
        <v>0</v>
      </c>
      <c r="L270" s="161"/>
      <c r="M270" s="161">
        <f>SUM(M271:M275)</f>
        <v>24293.412</v>
      </c>
      <c r="N270" s="161"/>
      <c r="O270" s="161">
        <f>SUM(O271:O275)</f>
        <v>0.02</v>
      </c>
      <c r="P270" s="161"/>
      <c r="Q270" s="161">
        <f>SUM(Q271:Q275)</f>
        <v>0</v>
      </c>
      <c r="R270" s="161"/>
      <c r="S270" s="161"/>
      <c r="T270" s="161"/>
      <c r="U270" s="161"/>
      <c r="V270" s="161">
        <f>SUM(V271:V275)</f>
        <v>221.82</v>
      </c>
      <c r="W270" s="161"/>
      <c r="X270" s="161"/>
      <c r="AG270" t="s">
        <v>143</v>
      </c>
    </row>
    <row r="271" spans="1:60" outlineLevel="1" x14ac:dyDescent="0.2">
      <c r="A271" s="168">
        <v>99</v>
      </c>
      <c r="B271" s="169" t="s">
        <v>528</v>
      </c>
      <c r="C271" s="182" t="s">
        <v>529</v>
      </c>
      <c r="D271" s="170" t="s">
        <v>146</v>
      </c>
      <c r="E271" s="171">
        <v>60.975000000000001</v>
      </c>
      <c r="F271" s="172">
        <v>32</v>
      </c>
      <c r="G271" s="173">
        <f>ROUND(E271*F271,2)</f>
        <v>1951.2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2360.9519999999998</v>
      </c>
      <c r="N271" s="157">
        <v>1.0000000000000001E-5</v>
      </c>
      <c r="O271" s="157">
        <f>ROUND(E271*N271,2)</f>
        <v>0</v>
      </c>
      <c r="P271" s="157">
        <v>0</v>
      </c>
      <c r="Q271" s="157">
        <f>ROUND(E271*P271,2)</f>
        <v>0</v>
      </c>
      <c r="R271" s="157"/>
      <c r="S271" s="157" t="s">
        <v>147</v>
      </c>
      <c r="T271" s="157" t="s">
        <v>148</v>
      </c>
      <c r="U271" s="157">
        <v>0.13</v>
      </c>
      <c r="V271" s="157">
        <f>ROUND(E271*U271,2)</f>
        <v>7.93</v>
      </c>
      <c r="W271" s="157"/>
      <c r="X271" s="157" t="s">
        <v>149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150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3" t="s">
        <v>530</v>
      </c>
      <c r="D272" s="159"/>
      <c r="E272" s="160">
        <v>54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152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3" t="s">
        <v>531</v>
      </c>
      <c r="D273" s="159"/>
      <c r="E273" s="160">
        <v>6.98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152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45" outlineLevel="1" x14ac:dyDescent="0.2">
      <c r="A274" s="168">
        <v>100</v>
      </c>
      <c r="B274" s="169" t="s">
        <v>532</v>
      </c>
      <c r="C274" s="182" t="s">
        <v>533</v>
      </c>
      <c r="D274" s="170" t="s">
        <v>146</v>
      </c>
      <c r="E274" s="171">
        <v>604.20000000000005</v>
      </c>
      <c r="F274" s="172">
        <v>30</v>
      </c>
      <c r="G274" s="173">
        <f>ROUND(E274*F274,2)</f>
        <v>18126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21932.46</v>
      </c>
      <c r="N274" s="157">
        <v>4.0000000000000003E-5</v>
      </c>
      <c r="O274" s="157">
        <f>ROUND(E274*N274,2)</f>
        <v>0.02</v>
      </c>
      <c r="P274" s="157">
        <v>0</v>
      </c>
      <c r="Q274" s="157">
        <f>ROUND(E274*P274,2)</f>
        <v>0</v>
      </c>
      <c r="R274" s="157"/>
      <c r="S274" s="157" t="s">
        <v>147</v>
      </c>
      <c r="T274" s="157" t="s">
        <v>148</v>
      </c>
      <c r="U274" s="157">
        <v>0.35399999999999998</v>
      </c>
      <c r="V274" s="157">
        <f>ROUND(E274*U274,2)</f>
        <v>213.89</v>
      </c>
      <c r="W274" s="157"/>
      <c r="X274" s="157" t="s">
        <v>149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150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3" t="s">
        <v>534</v>
      </c>
      <c r="D275" s="159"/>
      <c r="E275" s="160">
        <v>604.20000000000005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152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">
      <c r="A276" s="162" t="s">
        <v>142</v>
      </c>
      <c r="B276" s="163" t="s">
        <v>74</v>
      </c>
      <c r="C276" s="181" t="s">
        <v>75</v>
      </c>
      <c r="D276" s="164"/>
      <c r="E276" s="165"/>
      <c r="F276" s="166"/>
      <c r="G276" s="167">
        <f>SUMIF(AG277:AG283,"&lt;&gt;NOR",G277:G283)</f>
        <v>3659.6800000000003</v>
      </c>
      <c r="H276" s="161"/>
      <c r="I276" s="161">
        <f>SUM(I277:I283)</f>
        <v>0</v>
      </c>
      <c r="J276" s="161"/>
      <c r="K276" s="161">
        <f>SUM(K277:K283)</f>
        <v>0</v>
      </c>
      <c r="L276" s="161"/>
      <c r="M276" s="161">
        <f>SUM(M277:M283)</f>
        <v>4428.2128000000002</v>
      </c>
      <c r="N276" s="161"/>
      <c r="O276" s="161">
        <f>SUM(O277:O283)</f>
        <v>0</v>
      </c>
      <c r="P276" s="161"/>
      <c r="Q276" s="161">
        <f>SUM(Q277:Q283)</f>
        <v>5.1800000000000006</v>
      </c>
      <c r="R276" s="161"/>
      <c r="S276" s="161"/>
      <c r="T276" s="161"/>
      <c r="U276" s="161"/>
      <c r="V276" s="161">
        <f>SUM(V277:V283)</f>
        <v>13.37</v>
      </c>
      <c r="W276" s="161"/>
      <c r="X276" s="161"/>
      <c r="AG276" t="s">
        <v>143</v>
      </c>
    </row>
    <row r="277" spans="1:60" outlineLevel="1" x14ac:dyDescent="0.2">
      <c r="A277" s="168">
        <v>101</v>
      </c>
      <c r="B277" s="169" t="s">
        <v>535</v>
      </c>
      <c r="C277" s="182" t="s">
        <v>536</v>
      </c>
      <c r="D277" s="170" t="s">
        <v>176</v>
      </c>
      <c r="E277" s="171">
        <v>1.575</v>
      </c>
      <c r="F277" s="172">
        <v>563.5</v>
      </c>
      <c r="G277" s="173">
        <f>ROUND(E277*F277,2)</f>
        <v>887.51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21</v>
      </c>
      <c r="M277" s="157">
        <f>G277*(1+L277/100)</f>
        <v>1073.8870999999999</v>
      </c>
      <c r="N277" s="157">
        <v>1.1000000000000001E-3</v>
      </c>
      <c r="O277" s="157">
        <f>ROUND(E277*N277,2)</f>
        <v>0</v>
      </c>
      <c r="P277" s="157">
        <v>1.175</v>
      </c>
      <c r="Q277" s="157">
        <f>ROUND(E277*P277,2)</f>
        <v>1.85</v>
      </c>
      <c r="R277" s="157"/>
      <c r="S277" s="157" t="s">
        <v>177</v>
      </c>
      <c r="T277" s="157" t="s">
        <v>178</v>
      </c>
      <c r="U277" s="157">
        <v>1.2829999999999999</v>
      </c>
      <c r="V277" s="157">
        <f>ROUND(E277*U277,2)</f>
        <v>2.02</v>
      </c>
      <c r="W277" s="157"/>
      <c r="X277" s="157" t="s">
        <v>149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150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3" t="s">
        <v>537</v>
      </c>
      <c r="D278" s="159"/>
      <c r="E278" s="160">
        <v>1.575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152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102</v>
      </c>
      <c r="B279" s="175" t="s">
        <v>538</v>
      </c>
      <c r="C279" s="184" t="s">
        <v>539</v>
      </c>
      <c r="D279" s="176" t="s">
        <v>250</v>
      </c>
      <c r="E279" s="177">
        <v>3</v>
      </c>
      <c r="F279" s="178">
        <v>7.28</v>
      </c>
      <c r="G279" s="179">
        <f>ROUND(E279*F279,2)</f>
        <v>21.84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21</v>
      </c>
      <c r="M279" s="157">
        <f>G279*(1+L279/100)</f>
        <v>26.426399999999997</v>
      </c>
      <c r="N279" s="157">
        <v>0</v>
      </c>
      <c r="O279" s="157">
        <f>ROUND(E279*N279,2)</f>
        <v>0</v>
      </c>
      <c r="P279" s="157">
        <v>7.0000000000000001E-3</v>
      </c>
      <c r="Q279" s="157">
        <f>ROUND(E279*P279,2)</f>
        <v>0.02</v>
      </c>
      <c r="R279" s="157"/>
      <c r="S279" s="157" t="s">
        <v>177</v>
      </c>
      <c r="T279" s="157" t="s">
        <v>178</v>
      </c>
      <c r="U279" s="157">
        <v>0.03</v>
      </c>
      <c r="V279" s="157">
        <f>ROUND(E279*U279,2)</f>
        <v>0.09</v>
      </c>
      <c r="W279" s="157"/>
      <c r="X279" s="157" t="s">
        <v>149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150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8">
        <v>103</v>
      </c>
      <c r="B280" s="169" t="s">
        <v>540</v>
      </c>
      <c r="C280" s="182" t="s">
        <v>541</v>
      </c>
      <c r="D280" s="170" t="s">
        <v>146</v>
      </c>
      <c r="E280" s="171">
        <v>1.59</v>
      </c>
      <c r="F280" s="172">
        <v>203.5</v>
      </c>
      <c r="G280" s="173">
        <f>ROUND(E280*F280,2)</f>
        <v>323.57</v>
      </c>
      <c r="H280" s="158"/>
      <c r="I280" s="157">
        <f>ROUND(E280*H280,2)</f>
        <v>0</v>
      </c>
      <c r="J280" s="158"/>
      <c r="K280" s="157">
        <f>ROUND(E280*J280,2)</f>
        <v>0</v>
      </c>
      <c r="L280" s="157">
        <v>21</v>
      </c>
      <c r="M280" s="157">
        <f>G280*(1+L280/100)</f>
        <v>391.5197</v>
      </c>
      <c r="N280" s="157">
        <v>2.1900000000000001E-3</v>
      </c>
      <c r="O280" s="157">
        <f>ROUND(E280*N280,2)</f>
        <v>0</v>
      </c>
      <c r="P280" s="157">
        <v>4.1000000000000002E-2</v>
      </c>
      <c r="Q280" s="157">
        <f>ROUND(E280*P280,2)</f>
        <v>7.0000000000000007E-2</v>
      </c>
      <c r="R280" s="157"/>
      <c r="S280" s="157" t="s">
        <v>177</v>
      </c>
      <c r="T280" s="157" t="s">
        <v>178</v>
      </c>
      <c r="U280" s="157">
        <v>0.52</v>
      </c>
      <c r="V280" s="157">
        <f>ROUND(E280*U280,2)</f>
        <v>0.83</v>
      </c>
      <c r="W280" s="157"/>
      <c r="X280" s="157" t="s">
        <v>149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150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3" t="s">
        <v>542</v>
      </c>
      <c r="D281" s="159"/>
      <c r="E281" s="160">
        <v>1.59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152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8">
        <v>104</v>
      </c>
      <c r="B282" s="169" t="s">
        <v>543</v>
      </c>
      <c r="C282" s="182" t="s">
        <v>544</v>
      </c>
      <c r="D282" s="170" t="s">
        <v>176</v>
      </c>
      <c r="E282" s="171">
        <v>1.62</v>
      </c>
      <c r="F282" s="172">
        <v>1498</v>
      </c>
      <c r="G282" s="173">
        <f>ROUND(E282*F282,2)</f>
        <v>2426.7600000000002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2936.3796000000002</v>
      </c>
      <c r="N282" s="157">
        <v>0</v>
      </c>
      <c r="O282" s="157">
        <f>ROUND(E282*N282,2)</f>
        <v>0</v>
      </c>
      <c r="P282" s="157">
        <v>2</v>
      </c>
      <c r="Q282" s="157">
        <f>ROUND(E282*P282,2)</f>
        <v>3.24</v>
      </c>
      <c r="R282" s="157"/>
      <c r="S282" s="157" t="s">
        <v>147</v>
      </c>
      <c r="T282" s="157" t="s">
        <v>148</v>
      </c>
      <c r="U282" s="157">
        <v>6.4359999999999999</v>
      </c>
      <c r="V282" s="157">
        <f>ROUND(E282*U282,2)</f>
        <v>10.43</v>
      </c>
      <c r="W282" s="157"/>
      <c r="X282" s="157" t="s">
        <v>149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150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3" t="s">
        <v>545</v>
      </c>
      <c r="D283" s="159"/>
      <c r="E283" s="160">
        <v>1.62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152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x14ac:dyDescent="0.2">
      <c r="A284" s="162" t="s">
        <v>142</v>
      </c>
      <c r="B284" s="163" t="s">
        <v>76</v>
      </c>
      <c r="C284" s="181" t="s">
        <v>77</v>
      </c>
      <c r="D284" s="164"/>
      <c r="E284" s="165"/>
      <c r="F284" s="166"/>
      <c r="G284" s="167">
        <f>SUMIF(AG285:AG285,"&lt;&gt;NOR",G285:G285)</f>
        <v>137820.01999999999</v>
      </c>
      <c r="H284" s="161"/>
      <c r="I284" s="161">
        <f>SUM(I285:I285)</f>
        <v>0</v>
      </c>
      <c r="J284" s="161"/>
      <c r="K284" s="161">
        <f>SUM(K285:K285)</f>
        <v>0</v>
      </c>
      <c r="L284" s="161"/>
      <c r="M284" s="161">
        <f>SUM(M285:M285)</f>
        <v>166762.2242</v>
      </c>
      <c r="N284" s="161"/>
      <c r="O284" s="161">
        <f>SUM(O285:O285)</f>
        <v>0</v>
      </c>
      <c r="P284" s="161"/>
      <c r="Q284" s="161">
        <f>SUM(Q285:Q285)</f>
        <v>0</v>
      </c>
      <c r="R284" s="161"/>
      <c r="S284" s="161"/>
      <c r="T284" s="161"/>
      <c r="U284" s="161"/>
      <c r="V284" s="161">
        <f>SUM(V285:V285)</f>
        <v>356.04</v>
      </c>
      <c r="W284" s="161"/>
      <c r="X284" s="161"/>
      <c r="AG284" t="s">
        <v>143</v>
      </c>
    </row>
    <row r="285" spans="1:60" ht="22.5" outlineLevel="1" x14ac:dyDescent="0.2">
      <c r="A285" s="174">
        <v>105</v>
      </c>
      <c r="B285" s="175" t="s">
        <v>153</v>
      </c>
      <c r="C285" s="184" t="s">
        <v>154</v>
      </c>
      <c r="D285" s="176" t="s">
        <v>155</v>
      </c>
      <c r="E285" s="177">
        <v>1148.5001600000001</v>
      </c>
      <c r="F285" s="178">
        <v>120</v>
      </c>
      <c r="G285" s="179">
        <f>ROUND(E285*F285,2)</f>
        <v>137820.01999999999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166762.2242</v>
      </c>
      <c r="N285" s="157">
        <v>0</v>
      </c>
      <c r="O285" s="157">
        <f>ROUND(E285*N285,2)</f>
        <v>0</v>
      </c>
      <c r="P285" s="157">
        <v>0</v>
      </c>
      <c r="Q285" s="157">
        <f>ROUND(E285*P285,2)</f>
        <v>0</v>
      </c>
      <c r="R285" s="157"/>
      <c r="S285" s="157" t="s">
        <v>147</v>
      </c>
      <c r="T285" s="157" t="s">
        <v>148</v>
      </c>
      <c r="U285" s="157">
        <v>0.31</v>
      </c>
      <c r="V285" s="157">
        <f>ROUND(E285*U285,2)</f>
        <v>356.04</v>
      </c>
      <c r="W285" s="157"/>
      <c r="X285" s="157" t="s">
        <v>149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150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2" t="s">
        <v>142</v>
      </c>
      <c r="B286" s="163" t="s">
        <v>78</v>
      </c>
      <c r="C286" s="181" t="s">
        <v>79</v>
      </c>
      <c r="D286" s="164"/>
      <c r="E286" s="165"/>
      <c r="F286" s="166"/>
      <c r="G286" s="167">
        <f>SUMIF(AG287:AG304,"&lt;&gt;NOR",G287:G304)</f>
        <v>184043.61</v>
      </c>
      <c r="H286" s="161"/>
      <c r="I286" s="161">
        <f>SUM(I287:I304)</f>
        <v>0</v>
      </c>
      <c r="J286" s="161"/>
      <c r="K286" s="161">
        <f>SUM(K287:K304)</f>
        <v>0</v>
      </c>
      <c r="L286" s="161"/>
      <c r="M286" s="161">
        <f>SUM(M287:M304)</f>
        <v>222692.76810000002</v>
      </c>
      <c r="N286" s="161"/>
      <c r="O286" s="161">
        <f>SUM(O287:O304)</f>
        <v>3.88</v>
      </c>
      <c r="P286" s="161"/>
      <c r="Q286" s="161">
        <f>SUM(Q287:Q304)</f>
        <v>0</v>
      </c>
      <c r="R286" s="161"/>
      <c r="S286" s="161"/>
      <c r="T286" s="161"/>
      <c r="U286" s="161"/>
      <c r="V286" s="161">
        <f>SUM(V287:V304)</f>
        <v>193.55</v>
      </c>
      <c r="W286" s="161"/>
      <c r="X286" s="161"/>
      <c r="AG286" t="s">
        <v>143</v>
      </c>
    </row>
    <row r="287" spans="1:60" outlineLevel="1" x14ac:dyDescent="0.2">
      <c r="A287" s="174">
        <v>106</v>
      </c>
      <c r="B287" s="175" t="s">
        <v>546</v>
      </c>
      <c r="C287" s="184" t="s">
        <v>547</v>
      </c>
      <c r="D287" s="176" t="s">
        <v>146</v>
      </c>
      <c r="E287" s="177">
        <v>68.907300000000006</v>
      </c>
      <c r="F287" s="178">
        <v>45.47</v>
      </c>
      <c r="G287" s="179">
        <f>ROUND(E287*F287,2)</f>
        <v>3133.21</v>
      </c>
      <c r="H287" s="158"/>
      <c r="I287" s="157">
        <f>ROUND(E287*H287,2)</f>
        <v>0</v>
      </c>
      <c r="J287" s="158"/>
      <c r="K287" s="157">
        <f>ROUND(E287*J287,2)</f>
        <v>0</v>
      </c>
      <c r="L287" s="157">
        <v>21</v>
      </c>
      <c r="M287" s="157">
        <f>G287*(1+L287/100)</f>
        <v>3791.1840999999999</v>
      </c>
      <c r="N287" s="157">
        <v>2.1000000000000001E-4</v>
      </c>
      <c r="O287" s="157">
        <f>ROUND(E287*N287,2)</f>
        <v>0.01</v>
      </c>
      <c r="P287" s="157">
        <v>0</v>
      </c>
      <c r="Q287" s="157">
        <f>ROUND(E287*P287,2)</f>
        <v>0</v>
      </c>
      <c r="R287" s="157"/>
      <c r="S287" s="157" t="s">
        <v>177</v>
      </c>
      <c r="T287" s="157" t="s">
        <v>178</v>
      </c>
      <c r="U287" s="157">
        <v>0.1</v>
      </c>
      <c r="V287" s="157">
        <f>ROUND(E287*U287,2)</f>
        <v>6.89</v>
      </c>
      <c r="W287" s="157"/>
      <c r="X287" s="157" t="s">
        <v>149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150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2.5" outlineLevel="1" x14ac:dyDescent="0.2">
      <c r="A288" s="168">
        <v>107</v>
      </c>
      <c r="B288" s="169" t="s">
        <v>548</v>
      </c>
      <c r="C288" s="182" t="s">
        <v>549</v>
      </c>
      <c r="D288" s="170" t="s">
        <v>146</v>
      </c>
      <c r="E288" s="171">
        <v>68.907300000000006</v>
      </c>
      <c r="F288" s="172">
        <v>371</v>
      </c>
      <c r="G288" s="173">
        <f>ROUND(E288*F288,2)</f>
        <v>25564.61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30933.178100000001</v>
      </c>
      <c r="N288" s="157">
        <v>3.3999999999999998E-3</v>
      </c>
      <c r="O288" s="157">
        <f>ROUND(E288*N288,2)</f>
        <v>0.23</v>
      </c>
      <c r="P288" s="157">
        <v>0</v>
      </c>
      <c r="Q288" s="157">
        <f>ROUND(E288*P288,2)</f>
        <v>0</v>
      </c>
      <c r="R288" s="157"/>
      <c r="S288" s="157" t="s">
        <v>177</v>
      </c>
      <c r="T288" s="157" t="s">
        <v>178</v>
      </c>
      <c r="U288" s="157">
        <v>0.39</v>
      </c>
      <c r="V288" s="157">
        <f>ROUND(E288*U288,2)</f>
        <v>26.87</v>
      </c>
      <c r="W288" s="157"/>
      <c r="X288" s="157" t="s">
        <v>149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150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77" t="s">
        <v>550</v>
      </c>
      <c r="D289" s="278"/>
      <c r="E289" s="278"/>
      <c r="F289" s="278"/>
      <c r="G289" s="27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262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3" t="s">
        <v>551</v>
      </c>
      <c r="D290" s="159"/>
      <c r="E290" s="160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152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3" t="s">
        <v>552</v>
      </c>
      <c r="D291" s="159"/>
      <c r="E291" s="160">
        <v>16.343800000000002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152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3" t="s">
        <v>553</v>
      </c>
      <c r="D292" s="159"/>
      <c r="E292" s="160">
        <v>8.5062999999999995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152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3" t="s">
        <v>554</v>
      </c>
      <c r="D293" s="159"/>
      <c r="E293" s="160">
        <v>8.5272000000000006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152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3" t="s">
        <v>555</v>
      </c>
      <c r="D294" s="159"/>
      <c r="E294" s="160">
        <v>10.763500000000001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152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3" t="s">
        <v>556</v>
      </c>
      <c r="D295" s="159"/>
      <c r="E295" s="160">
        <v>9.5094999999999992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152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3" t="s">
        <v>557</v>
      </c>
      <c r="D296" s="159"/>
      <c r="E296" s="160">
        <v>15.257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152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33.75" outlineLevel="1" x14ac:dyDescent="0.2">
      <c r="A297" s="168">
        <v>108</v>
      </c>
      <c r="B297" s="169" t="s">
        <v>558</v>
      </c>
      <c r="C297" s="182" t="s">
        <v>559</v>
      </c>
      <c r="D297" s="170" t="s">
        <v>146</v>
      </c>
      <c r="E297" s="171">
        <v>570.79679999999996</v>
      </c>
      <c r="F297" s="172">
        <v>17.079999999999998</v>
      </c>
      <c r="G297" s="173">
        <f>ROUND(E297*F297,2)</f>
        <v>9749.2099999999991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11796.544099999999</v>
      </c>
      <c r="N297" s="157">
        <v>3.3E-4</v>
      </c>
      <c r="O297" s="157">
        <f>ROUND(E297*N297,2)</f>
        <v>0.19</v>
      </c>
      <c r="P297" s="157">
        <v>0</v>
      </c>
      <c r="Q297" s="157">
        <f>ROUND(E297*P297,2)</f>
        <v>0</v>
      </c>
      <c r="R297" s="157"/>
      <c r="S297" s="157" t="s">
        <v>147</v>
      </c>
      <c r="T297" s="157" t="s">
        <v>148</v>
      </c>
      <c r="U297" s="157">
        <v>2.75E-2</v>
      </c>
      <c r="V297" s="157">
        <f>ROUND(E297*U297,2)</f>
        <v>15.7</v>
      </c>
      <c r="W297" s="157"/>
      <c r="X297" s="157" t="s">
        <v>149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150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3" t="s">
        <v>560</v>
      </c>
      <c r="D298" s="159"/>
      <c r="E298" s="160">
        <v>570.79999999999995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152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45" outlineLevel="1" x14ac:dyDescent="0.2">
      <c r="A299" s="168">
        <v>109</v>
      </c>
      <c r="B299" s="169" t="s">
        <v>561</v>
      </c>
      <c r="C299" s="182" t="s">
        <v>562</v>
      </c>
      <c r="D299" s="170" t="s">
        <v>146</v>
      </c>
      <c r="E299" s="171">
        <v>40.8324</v>
      </c>
      <c r="F299" s="172">
        <v>35.090000000000003</v>
      </c>
      <c r="G299" s="173">
        <f>ROUND(E299*F299,2)</f>
        <v>1432.81</v>
      </c>
      <c r="H299" s="158"/>
      <c r="I299" s="157">
        <f>ROUND(E299*H299,2)</f>
        <v>0</v>
      </c>
      <c r="J299" s="158"/>
      <c r="K299" s="157">
        <f>ROUND(E299*J299,2)</f>
        <v>0</v>
      </c>
      <c r="L299" s="157">
        <v>21</v>
      </c>
      <c r="M299" s="157">
        <f>G299*(1+L299/100)</f>
        <v>1733.7000999999998</v>
      </c>
      <c r="N299" s="157">
        <v>5.1999999999999995E-4</v>
      </c>
      <c r="O299" s="157">
        <f>ROUND(E299*N299,2)</f>
        <v>0.02</v>
      </c>
      <c r="P299" s="157">
        <v>0</v>
      </c>
      <c r="Q299" s="157">
        <f>ROUND(E299*P299,2)</f>
        <v>0</v>
      </c>
      <c r="R299" s="157"/>
      <c r="S299" s="157" t="s">
        <v>147</v>
      </c>
      <c r="T299" s="157" t="s">
        <v>148</v>
      </c>
      <c r="U299" s="157">
        <v>4.9000000000000002E-2</v>
      </c>
      <c r="V299" s="157">
        <f>ROUND(E299*U299,2)</f>
        <v>2</v>
      </c>
      <c r="W299" s="157"/>
      <c r="X299" s="157" t="s">
        <v>149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150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3" t="s">
        <v>563</v>
      </c>
      <c r="D300" s="159"/>
      <c r="E300" s="160">
        <v>40.83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152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45" outlineLevel="1" x14ac:dyDescent="0.2">
      <c r="A301" s="168">
        <v>110</v>
      </c>
      <c r="B301" s="169" t="s">
        <v>564</v>
      </c>
      <c r="C301" s="182" t="s">
        <v>565</v>
      </c>
      <c r="D301" s="170" t="s">
        <v>146</v>
      </c>
      <c r="E301" s="171">
        <v>570.79679999999996</v>
      </c>
      <c r="F301" s="172">
        <v>222</v>
      </c>
      <c r="G301" s="173">
        <f>ROUND(E301*F301,2)</f>
        <v>126716.89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153327.4369</v>
      </c>
      <c r="N301" s="157">
        <v>5.5900000000000004E-3</v>
      </c>
      <c r="O301" s="157">
        <f>ROUND(E301*N301,2)</f>
        <v>3.19</v>
      </c>
      <c r="P301" s="157">
        <v>0</v>
      </c>
      <c r="Q301" s="157">
        <f>ROUND(E301*P301,2)</f>
        <v>0</v>
      </c>
      <c r="R301" s="157"/>
      <c r="S301" s="157" t="s">
        <v>147</v>
      </c>
      <c r="T301" s="157" t="s">
        <v>148</v>
      </c>
      <c r="U301" s="157">
        <v>0.22991</v>
      </c>
      <c r="V301" s="157">
        <f>ROUND(E301*U301,2)</f>
        <v>131.22999999999999</v>
      </c>
      <c r="W301" s="157"/>
      <c r="X301" s="157" t="s">
        <v>149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150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3" t="s">
        <v>560</v>
      </c>
      <c r="D302" s="159"/>
      <c r="E302" s="160">
        <v>570.79999999999995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152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45" outlineLevel="1" x14ac:dyDescent="0.2">
      <c r="A303" s="168">
        <v>111</v>
      </c>
      <c r="B303" s="169" t="s">
        <v>566</v>
      </c>
      <c r="C303" s="182" t="s">
        <v>567</v>
      </c>
      <c r="D303" s="170" t="s">
        <v>146</v>
      </c>
      <c r="E303" s="171">
        <v>40.8324</v>
      </c>
      <c r="F303" s="172">
        <v>296</v>
      </c>
      <c r="G303" s="173">
        <f>ROUND(E303*F303,2)</f>
        <v>12086.39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14624.531899999998</v>
      </c>
      <c r="N303" s="157">
        <v>5.9800000000000001E-3</v>
      </c>
      <c r="O303" s="157">
        <f>ROUND(E303*N303,2)</f>
        <v>0.24</v>
      </c>
      <c r="P303" s="157">
        <v>0</v>
      </c>
      <c r="Q303" s="157">
        <f>ROUND(E303*P303,2)</f>
        <v>0</v>
      </c>
      <c r="R303" s="157"/>
      <c r="S303" s="157" t="s">
        <v>147</v>
      </c>
      <c r="T303" s="157" t="s">
        <v>148</v>
      </c>
      <c r="U303" s="157">
        <v>0.26600000000000001</v>
      </c>
      <c r="V303" s="157">
        <f>ROUND(E303*U303,2)</f>
        <v>10.86</v>
      </c>
      <c r="W303" s="157"/>
      <c r="X303" s="157" t="s">
        <v>149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150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>
        <v>112</v>
      </c>
      <c r="B304" s="155" t="s">
        <v>568</v>
      </c>
      <c r="C304" s="194" t="s">
        <v>569</v>
      </c>
      <c r="D304" s="156" t="s">
        <v>0</v>
      </c>
      <c r="E304" s="158">
        <f>SUM(G287+G288+G297+G299+G301+G303)/100</f>
        <v>1786.8311999999999</v>
      </c>
      <c r="F304" s="158">
        <v>3</v>
      </c>
      <c r="G304" s="157">
        <f>ROUND(E304*F304,2)</f>
        <v>5360.49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6486.1928999999991</v>
      </c>
      <c r="N304" s="157">
        <v>0</v>
      </c>
      <c r="O304" s="157">
        <f>ROUND(E304*N304,2)</f>
        <v>0</v>
      </c>
      <c r="P304" s="157">
        <v>0</v>
      </c>
      <c r="Q304" s="157">
        <f>ROUND(E304*P304,2)</f>
        <v>0</v>
      </c>
      <c r="R304" s="157"/>
      <c r="S304" s="157" t="s">
        <v>177</v>
      </c>
      <c r="T304" s="157" t="s">
        <v>178</v>
      </c>
      <c r="U304" s="157">
        <v>0</v>
      </c>
      <c r="V304" s="157">
        <f>ROUND(E304*U304,2)</f>
        <v>0</v>
      </c>
      <c r="W304" s="157"/>
      <c r="X304" s="157" t="s">
        <v>570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571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x14ac:dyDescent="0.2">
      <c r="A305" s="162" t="s">
        <v>142</v>
      </c>
      <c r="B305" s="163" t="s">
        <v>80</v>
      </c>
      <c r="C305" s="181" t="s">
        <v>81</v>
      </c>
      <c r="D305" s="164"/>
      <c r="E305" s="165"/>
      <c r="F305" s="166"/>
      <c r="G305" s="167">
        <f>SUMIF(AG306:AG325,"&lt;&gt;NOR",G306:G325)</f>
        <v>538270.48999999987</v>
      </c>
      <c r="H305" s="161"/>
      <c r="I305" s="161">
        <f>SUM(I306:I325)</f>
        <v>0</v>
      </c>
      <c r="J305" s="161"/>
      <c r="K305" s="161">
        <f>SUM(K306:K325)</f>
        <v>0</v>
      </c>
      <c r="L305" s="161"/>
      <c r="M305" s="161">
        <f>SUM(M306:M325)</f>
        <v>651307.2929</v>
      </c>
      <c r="N305" s="161"/>
      <c r="O305" s="161">
        <f>SUM(O306:O325)</f>
        <v>5.05</v>
      </c>
      <c r="P305" s="161"/>
      <c r="Q305" s="161">
        <f>SUM(Q306:Q325)</f>
        <v>0</v>
      </c>
      <c r="R305" s="161"/>
      <c r="S305" s="161"/>
      <c r="T305" s="161"/>
      <c r="U305" s="161"/>
      <c r="V305" s="161">
        <f>SUM(V306:V325)</f>
        <v>759.38</v>
      </c>
      <c r="W305" s="161"/>
      <c r="X305" s="161"/>
      <c r="AG305" t="s">
        <v>143</v>
      </c>
    </row>
    <row r="306" spans="1:60" ht="33.75" outlineLevel="1" x14ac:dyDescent="0.2">
      <c r="A306" s="168">
        <v>113</v>
      </c>
      <c r="B306" s="169" t="s">
        <v>572</v>
      </c>
      <c r="C306" s="182" t="s">
        <v>573</v>
      </c>
      <c r="D306" s="170" t="s">
        <v>146</v>
      </c>
      <c r="E306" s="171">
        <v>602.79</v>
      </c>
      <c r="F306" s="172">
        <v>15.73</v>
      </c>
      <c r="G306" s="173">
        <f>ROUND(E306*F306,2)</f>
        <v>9481.89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11473.086899999998</v>
      </c>
      <c r="N306" s="157">
        <v>3.3E-4</v>
      </c>
      <c r="O306" s="157">
        <f>ROUND(E306*N306,2)</f>
        <v>0.2</v>
      </c>
      <c r="P306" s="157">
        <v>0</v>
      </c>
      <c r="Q306" s="157">
        <f>ROUND(E306*P306,2)</f>
        <v>0</v>
      </c>
      <c r="R306" s="157"/>
      <c r="S306" s="157" t="s">
        <v>147</v>
      </c>
      <c r="T306" s="157" t="s">
        <v>148</v>
      </c>
      <c r="U306" s="157">
        <v>2.75E-2</v>
      </c>
      <c r="V306" s="157">
        <f>ROUND(E306*U306,2)</f>
        <v>16.579999999999998</v>
      </c>
      <c r="W306" s="157"/>
      <c r="X306" s="157" t="s">
        <v>149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150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3" t="s">
        <v>574</v>
      </c>
      <c r="D307" s="159"/>
      <c r="E307" s="160">
        <v>602.79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152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45" outlineLevel="1" x14ac:dyDescent="0.2">
      <c r="A308" s="168">
        <v>114</v>
      </c>
      <c r="B308" s="169" t="s">
        <v>575</v>
      </c>
      <c r="C308" s="182" t="s">
        <v>576</v>
      </c>
      <c r="D308" s="170" t="s">
        <v>146</v>
      </c>
      <c r="E308" s="171">
        <v>602.79</v>
      </c>
      <c r="F308" s="172">
        <v>182</v>
      </c>
      <c r="G308" s="173">
        <f>ROUND(E308*F308,2)</f>
        <v>109707.78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132746.41379999998</v>
      </c>
      <c r="N308" s="157">
        <v>5.3E-3</v>
      </c>
      <c r="O308" s="157">
        <f>ROUND(E308*N308,2)</f>
        <v>3.19</v>
      </c>
      <c r="P308" s="157">
        <v>0</v>
      </c>
      <c r="Q308" s="157">
        <f>ROUND(E308*P308,2)</f>
        <v>0</v>
      </c>
      <c r="R308" s="157"/>
      <c r="S308" s="157" t="s">
        <v>147</v>
      </c>
      <c r="T308" s="157" t="s">
        <v>148</v>
      </c>
      <c r="U308" s="157">
        <v>0.2</v>
      </c>
      <c r="V308" s="157">
        <f>ROUND(E308*U308,2)</f>
        <v>120.56</v>
      </c>
      <c r="W308" s="157"/>
      <c r="X308" s="157" t="s">
        <v>149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150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54"/>
      <c r="B309" s="155"/>
      <c r="C309" s="183" t="s">
        <v>577</v>
      </c>
      <c r="D309" s="159"/>
      <c r="E309" s="160">
        <v>602.79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152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33.75" outlineLevel="1" x14ac:dyDescent="0.2">
      <c r="A310" s="174">
        <v>115</v>
      </c>
      <c r="B310" s="175" t="s">
        <v>578</v>
      </c>
      <c r="C310" s="184" t="s">
        <v>579</v>
      </c>
      <c r="D310" s="176" t="s">
        <v>320</v>
      </c>
      <c r="E310" s="177">
        <v>29.1</v>
      </c>
      <c r="F310" s="178">
        <v>205</v>
      </c>
      <c r="G310" s="179">
        <f>ROUND(E310*F310,2)</f>
        <v>5965.5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7218.2550000000001</v>
      </c>
      <c r="N310" s="157">
        <v>1.8400000000000001E-3</v>
      </c>
      <c r="O310" s="157">
        <f>ROUND(E310*N310,2)</f>
        <v>0.05</v>
      </c>
      <c r="P310" s="157">
        <v>0</v>
      </c>
      <c r="Q310" s="157">
        <f>ROUND(E310*P310,2)</f>
        <v>0</v>
      </c>
      <c r="R310" s="157"/>
      <c r="S310" s="157" t="s">
        <v>147</v>
      </c>
      <c r="T310" s="157" t="s">
        <v>148</v>
      </c>
      <c r="U310" s="157">
        <v>0.252</v>
      </c>
      <c r="V310" s="157">
        <f>ROUND(E310*U310,2)</f>
        <v>7.33</v>
      </c>
      <c r="W310" s="157"/>
      <c r="X310" s="157" t="s">
        <v>149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150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33.75" outlineLevel="1" x14ac:dyDescent="0.2">
      <c r="A311" s="168">
        <v>116</v>
      </c>
      <c r="B311" s="169" t="s">
        <v>580</v>
      </c>
      <c r="C311" s="182" t="s">
        <v>581</v>
      </c>
      <c r="D311" s="170" t="s">
        <v>320</v>
      </c>
      <c r="E311" s="171">
        <v>68.7</v>
      </c>
      <c r="F311" s="172">
        <v>84.99</v>
      </c>
      <c r="G311" s="173">
        <f>ROUND(E311*F311,2)</f>
        <v>5838.81</v>
      </c>
      <c r="H311" s="158"/>
      <c r="I311" s="157">
        <f>ROUND(E311*H311,2)</f>
        <v>0</v>
      </c>
      <c r="J311" s="158"/>
      <c r="K311" s="157">
        <f>ROUND(E311*J311,2)</f>
        <v>0</v>
      </c>
      <c r="L311" s="157">
        <v>21</v>
      </c>
      <c r="M311" s="157">
        <f>G311*(1+L311/100)</f>
        <v>7064.9601000000002</v>
      </c>
      <c r="N311" s="157">
        <v>7.6000000000000004E-4</v>
      </c>
      <c r="O311" s="157">
        <f>ROUND(E311*N311,2)</f>
        <v>0.05</v>
      </c>
      <c r="P311" s="157">
        <v>0</v>
      </c>
      <c r="Q311" s="157">
        <f>ROUND(E311*P311,2)</f>
        <v>0</v>
      </c>
      <c r="R311" s="157"/>
      <c r="S311" s="157" t="s">
        <v>147</v>
      </c>
      <c r="T311" s="157" t="s">
        <v>148</v>
      </c>
      <c r="U311" s="157">
        <v>0.189</v>
      </c>
      <c r="V311" s="157">
        <f>ROUND(E311*U311,2)</f>
        <v>12.98</v>
      </c>
      <c r="W311" s="157"/>
      <c r="X311" s="157" t="s">
        <v>149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150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3" t="s">
        <v>582</v>
      </c>
      <c r="D312" s="159"/>
      <c r="E312" s="160">
        <v>68.7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152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33.75" outlineLevel="1" x14ac:dyDescent="0.2">
      <c r="A313" s="168">
        <v>117</v>
      </c>
      <c r="B313" s="169" t="s">
        <v>583</v>
      </c>
      <c r="C313" s="182" t="s">
        <v>584</v>
      </c>
      <c r="D313" s="170" t="s">
        <v>320</v>
      </c>
      <c r="E313" s="171">
        <v>68.989999999999995</v>
      </c>
      <c r="F313" s="172">
        <v>83.66</v>
      </c>
      <c r="G313" s="173">
        <f>ROUND(E313*F313,2)</f>
        <v>5771.7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6983.7569999999996</v>
      </c>
      <c r="N313" s="157">
        <v>7.6000000000000004E-4</v>
      </c>
      <c r="O313" s="157">
        <f>ROUND(E313*N313,2)</f>
        <v>0.05</v>
      </c>
      <c r="P313" s="157">
        <v>0</v>
      </c>
      <c r="Q313" s="157">
        <f>ROUND(E313*P313,2)</f>
        <v>0</v>
      </c>
      <c r="R313" s="157"/>
      <c r="S313" s="157" t="s">
        <v>147</v>
      </c>
      <c r="T313" s="157" t="s">
        <v>148</v>
      </c>
      <c r="U313" s="157">
        <v>0.189</v>
      </c>
      <c r="V313" s="157">
        <f>ROUND(E313*U313,2)</f>
        <v>13.04</v>
      </c>
      <c r="W313" s="157"/>
      <c r="X313" s="157" t="s">
        <v>149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150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3" t="s">
        <v>585</v>
      </c>
      <c r="D314" s="159"/>
      <c r="E314" s="160">
        <v>68.989999999999995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152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68">
        <v>118</v>
      </c>
      <c r="B315" s="169" t="s">
        <v>586</v>
      </c>
      <c r="C315" s="182" t="s">
        <v>587</v>
      </c>
      <c r="D315" s="170" t="s">
        <v>146</v>
      </c>
      <c r="E315" s="171">
        <v>662.19399999999996</v>
      </c>
      <c r="F315" s="172">
        <v>265</v>
      </c>
      <c r="G315" s="173">
        <f>ROUND(E315*F315,2)</f>
        <v>175481.41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21</v>
      </c>
      <c r="M315" s="157">
        <f>G315*(1+L315/100)</f>
        <v>212332.5061</v>
      </c>
      <c r="N315" s="157">
        <v>0</v>
      </c>
      <c r="O315" s="157">
        <f>ROUND(E315*N315,2)</f>
        <v>0</v>
      </c>
      <c r="P315" s="157">
        <v>0</v>
      </c>
      <c r="Q315" s="157">
        <f>ROUND(E315*P315,2)</f>
        <v>0</v>
      </c>
      <c r="R315" s="157"/>
      <c r="S315" s="157" t="s">
        <v>147</v>
      </c>
      <c r="T315" s="157" t="s">
        <v>148</v>
      </c>
      <c r="U315" s="157">
        <v>0.88100000000000001</v>
      </c>
      <c r="V315" s="157">
        <f>ROUND(E315*U315,2)</f>
        <v>583.39</v>
      </c>
      <c r="W315" s="157"/>
      <c r="X315" s="157" t="s">
        <v>149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150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54"/>
      <c r="B316" s="155"/>
      <c r="C316" s="183" t="s">
        <v>588</v>
      </c>
      <c r="D316" s="159"/>
      <c r="E316" s="160">
        <v>662.19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152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8">
        <v>119</v>
      </c>
      <c r="B317" s="169" t="s">
        <v>589</v>
      </c>
      <c r="C317" s="182" t="s">
        <v>590</v>
      </c>
      <c r="D317" s="170" t="s">
        <v>320</v>
      </c>
      <c r="E317" s="171">
        <v>68.7</v>
      </c>
      <c r="F317" s="172">
        <v>34</v>
      </c>
      <c r="G317" s="173">
        <f>ROUND(E317*F317,2)</f>
        <v>2335.8000000000002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2826.3180000000002</v>
      </c>
      <c r="N317" s="157">
        <v>3.4000000000000002E-4</v>
      </c>
      <c r="O317" s="157">
        <f>ROUND(E317*N317,2)</f>
        <v>0.02</v>
      </c>
      <c r="P317" s="157">
        <v>0</v>
      </c>
      <c r="Q317" s="157">
        <f>ROUND(E317*P317,2)</f>
        <v>0</v>
      </c>
      <c r="R317" s="157"/>
      <c r="S317" s="157" t="s">
        <v>147</v>
      </c>
      <c r="T317" s="157" t="s">
        <v>148</v>
      </c>
      <c r="U317" s="157">
        <v>0.08</v>
      </c>
      <c r="V317" s="157">
        <f>ROUND(E317*U317,2)</f>
        <v>5.5</v>
      </c>
      <c r="W317" s="157"/>
      <c r="X317" s="157" t="s">
        <v>149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150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54"/>
      <c r="B318" s="155"/>
      <c r="C318" s="183" t="s">
        <v>591</v>
      </c>
      <c r="D318" s="159"/>
      <c r="E318" s="160">
        <v>68.7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152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68">
        <v>120</v>
      </c>
      <c r="B319" s="169" t="s">
        <v>592</v>
      </c>
      <c r="C319" s="182" t="s">
        <v>593</v>
      </c>
      <c r="D319" s="170" t="s">
        <v>146</v>
      </c>
      <c r="E319" s="171">
        <v>761.5231</v>
      </c>
      <c r="F319" s="172">
        <v>190</v>
      </c>
      <c r="G319" s="173">
        <f>ROUND(E319*F319,2)</f>
        <v>144689.39000000001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21</v>
      </c>
      <c r="M319" s="157">
        <f>G319*(1+L319/100)</f>
        <v>175074.16190000001</v>
      </c>
      <c r="N319" s="157">
        <v>1.9599999999999999E-3</v>
      </c>
      <c r="O319" s="157">
        <f>ROUND(E319*N319,2)</f>
        <v>1.49</v>
      </c>
      <c r="P319" s="157">
        <v>0</v>
      </c>
      <c r="Q319" s="157">
        <f>ROUND(E319*P319,2)</f>
        <v>0</v>
      </c>
      <c r="R319" s="157"/>
      <c r="S319" s="157" t="s">
        <v>147</v>
      </c>
      <c r="T319" s="157" t="s">
        <v>148</v>
      </c>
      <c r="U319" s="157">
        <v>0</v>
      </c>
      <c r="V319" s="157">
        <f>ROUND(E319*U319,2)</f>
        <v>0</v>
      </c>
      <c r="W319" s="157"/>
      <c r="X319" s="157" t="s">
        <v>367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368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33.75" outlineLevel="1" x14ac:dyDescent="0.2">
      <c r="A320" s="154"/>
      <c r="B320" s="155"/>
      <c r="C320" s="183" t="s">
        <v>594</v>
      </c>
      <c r="D320" s="159"/>
      <c r="E320" s="160">
        <v>761.52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152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68">
        <v>121</v>
      </c>
      <c r="B321" s="169" t="s">
        <v>595</v>
      </c>
      <c r="C321" s="182" t="s">
        <v>596</v>
      </c>
      <c r="D321" s="170" t="s">
        <v>320</v>
      </c>
      <c r="E321" s="171">
        <v>68.7</v>
      </c>
      <c r="F321" s="172">
        <v>13.39</v>
      </c>
      <c r="G321" s="173">
        <f>ROUND(E321*F321,2)</f>
        <v>919.89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1113.0669</v>
      </c>
      <c r="N321" s="157">
        <v>5.0000000000000002E-5</v>
      </c>
      <c r="O321" s="157">
        <f>ROUND(E321*N321,2)</f>
        <v>0</v>
      </c>
      <c r="P321" s="157">
        <v>0</v>
      </c>
      <c r="Q321" s="157">
        <f>ROUND(E321*P321,2)</f>
        <v>0</v>
      </c>
      <c r="R321" s="157"/>
      <c r="S321" s="157" t="s">
        <v>147</v>
      </c>
      <c r="T321" s="157" t="s">
        <v>148</v>
      </c>
      <c r="U321" s="157">
        <v>0</v>
      </c>
      <c r="V321" s="157">
        <f>ROUND(E321*U321,2)</f>
        <v>0</v>
      </c>
      <c r="W321" s="157"/>
      <c r="X321" s="157" t="s">
        <v>367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368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3" t="s">
        <v>597</v>
      </c>
      <c r="D322" s="159"/>
      <c r="E322" s="160">
        <v>68.7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152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45" outlineLevel="1" x14ac:dyDescent="0.2">
      <c r="A323" s="168">
        <v>122</v>
      </c>
      <c r="B323" s="169" t="s">
        <v>598</v>
      </c>
      <c r="C323" s="182" t="s">
        <v>599</v>
      </c>
      <c r="D323" s="170" t="s">
        <v>250</v>
      </c>
      <c r="E323" s="171">
        <v>3972</v>
      </c>
      <c r="F323" s="172">
        <v>17</v>
      </c>
      <c r="G323" s="173">
        <f>ROUND(E323*F323,2)</f>
        <v>67524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21</v>
      </c>
      <c r="M323" s="157">
        <f>G323*(1+L323/100)</f>
        <v>81704.039999999994</v>
      </c>
      <c r="N323" s="157">
        <v>0</v>
      </c>
      <c r="O323" s="157">
        <f>ROUND(E323*N323,2)</f>
        <v>0</v>
      </c>
      <c r="P323" s="157">
        <v>0</v>
      </c>
      <c r="Q323" s="157">
        <f>ROUND(E323*P323,2)</f>
        <v>0</v>
      </c>
      <c r="R323" s="157"/>
      <c r="S323" s="157" t="s">
        <v>147</v>
      </c>
      <c r="T323" s="157" t="s">
        <v>148</v>
      </c>
      <c r="U323" s="157">
        <v>0</v>
      </c>
      <c r="V323" s="157">
        <f>ROUND(E323*U323,2)</f>
        <v>0</v>
      </c>
      <c r="W323" s="157"/>
      <c r="X323" s="157" t="s">
        <v>367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368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3" t="s">
        <v>600</v>
      </c>
      <c r="D324" s="159"/>
      <c r="E324" s="160">
        <v>3972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152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>
        <v>123</v>
      </c>
      <c r="B325" s="155" t="s">
        <v>601</v>
      </c>
      <c r="C325" s="194" t="s">
        <v>602</v>
      </c>
      <c r="D325" s="156" t="s">
        <v>0</v>
      </c>
      <c r="E325" s="158">
        <f>SUM(G306+G308+G310+G311+G313+G315+G317+G319+G321+G323)/100</f>
        <v>5277.1616999999997</v>
      </c>
      <c r="F325" s="158">
        <v>2</v>
      </c>
      <c r="G325" s="157">
        <f>ROUND(E325*F325,2)</f>
        <v>10554.32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12770.727199999999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7"/>
      <c r="S325" s="157" t="s">
        <v>177</v>
      </c>
      <c r="T325" s="157" t="s">
        <v>178</v>
      </c>
      <c r="U325" s="157">
        <v>0</v>
      </c>
      <c r="V325" s="157">
        <f>ROUND(E325*U325,2)</f>
        <v>0</v>
      </c>
      <c r="W325" s="157"/>
      <c r="X325" s="157" t="s">
        <v>570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571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2" t="s">
        <v>142</v>
      </c>
      <c r="B326" s="163" t="s">
        <v>82</v>
      </c>
      <c r="C326" s="181" t="s">
        <v>83</v>
      </c>
      <c r="D326" s="164"/>
      <c r="E326" s="165"/>
      <c r="F326" s="166"/>
      <c r="G326" s="167">
        <f>SUMIF(AG327:AG393,"&lt;&gt;NOR",G327:G393)</f>
        <v>897275.59</v>
      </c>
      <c r="H326" s="161"/>
      <c r="I326" s="161">
        <f>SUM(I327:I393)</f>
        <v>0</v>
      </c>
      <c r="J326" s="161"/>
      <c r="K326" s="161">
        <f>SUM(K327:K393)</f>
        <v>0</v>
      </c>
      <c r="L326" s="161"/>
      <c r="M326" s="161">
        <f>SUM(M327:M393)</f>
        <v>1085703.4638999999</v>
      </c>
      <c r="N326" s="161"/>
      <c r="O326" s="161">
        <f>SUM(O327:O393)</f>
        <v>8.07</v>
      </c>
      <c r="P326" s="161"/>
      <c r="Q326" s="161">
        <f>SUM(Q327:Q393)</f>
        <v>0</v>
      </c>
      <c r="R326" s="161"/>
      <c r="S326" s="161"/>
      <c r="T326" s="161"/>
      <c r="U326" s="161"/>
      <c r="V326" s="161">
        <f>SUM(V327:V393)</f>
        <v>228.81</v>
      </c>
      <c r="W326" s="161"/>
      <c r="X326" s="161"/>
      <c r="AG326" t="s">
        <v>143</v>
      </c>
    </row>
    <row r="327" spans="1:60" ht="22.5" outlineLevel="1" x14ac:dyDescent="0.2">
      <c r="A327" s="168">
        <v>124</v>
      </c>
      <c r="B327" s="169" t="s">
        <v>603</v>
      </c>
      <c r="C327" s="182" t="s">
        <v>604</v>
      </c>
      <c r="D327" s="170" t="s">
        <v>146</v>
      </c>
      <c r="E327" s="171">
        <v>576.17999999999995</v>
      </c>
      <c r="F327" s="172">
        <v>19.22</v>
      </c>
      <c r="G327" s="173">
        <f>ROUND(E327*F327,2)</f>
        <v>11074.18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21</v>
      </c>
      <c r="M327" s="157">
        <f>G327*(1+L327/100)</f>
        <v>13399.757799999999</v>
      </c>
      <c r="N327" s="157">
        <v>0</v>
      </c>
      <c r="O327" s="157">
        <f>ROUND(E327*N327,2)</f>
        <v>0</v>
      </c>
      <c r="P327" s="157">
        <v>0</v>
      </c>
      <c r="Q327" s="157">
        <f>ROUND(E327*P327,2)</f>
        <v>0</v>
      </c>
      <c r="R327" s="157"/>
      <c r="S327" s="157" t="s">
        <v>147</v>
      </c>
      <c r="T327" s="157" t="s">
        <v>148</v>
      </c>
      <c r="U327" s="157">
        <v>0.09</v>
      </c>
      <c r="V327" s="157">
        <f>ROUND(E327*U327,2)</f>
        <v>51.86</v>
      </c>
      <c r="W327" s="157"/>
      <c r="X327" s="157" t="s">
        <v>149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150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3" t="s">
        <v>605</v>
      </c>
      <c r="D328" s="159"/>
      <c r="E328" s="160">
        <v>576.17999999999995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152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68">
        <v>125</v>
      </c>
      <c r="B329" s="169" t="s">
        <v>606</v>
      </c>
      <c r="C329" s="182" t="s">
        <v>607</v>
      </c>
      <c r="D329" s="170" t="s">
        <v>146</v>
      </c>
      <c r="E329" s="171">
        <v>172.2</v>
      </c>
      <c r="F329" s="172">
        <v>22.4</v>
      </c>
      <c r="G329" s="173">
        <f>ROUND(E329*F329,2)</f>
        <v>3857.28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4667.3087999999998</v>
      </c>
      <c r="N329" s="157">
        <v>0</v>
      </c>
      <c r="O329" s="157">
        <f>ROUND(E329*N329,2)</f>
        <v>0</v>
      </c>
      <c r="P329" s="157">
        <v>0</v>
      </c>
      <c r="Q329" s="157">
        <f>ROUND(E329*P329,2)</f>
        <v>0</v>
      </c>
      <c r="R329" s="157"/>
      <c r="S329" s="157" t="s">
        <v>147</v>
      </c>
      <c r="T329" s="157" t="s">
        <v>148</v>
      </c>
      <c r="U329" s="157">
        <v>0.08</v>
      </c>
      <c r="V329" s="157">
        <f>ROUND(E329*U329,2)</f>
        <v>13.78</v>
      </c>
      <c r="W329" s="157"/>
      <c r="X329" s="157" t="s">
        <v>149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150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54"/>
      <c r="B330" s="155"/>
      <c r="C330" s="183" t="s">
        <v>608</v>
      </c>
      <c r="D330" s="159"/>
      <c r="E330" s="160">
        <v>44.9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152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54"/>
      <c r="B331" s="155"/>
      <c r="C331" s="183" t="s">
        <v>609</v>
      </c>
      <c r="D331" s="159"/>
      <c r="E331" s="160">
        <v>127.3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152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68">
        <v>126</v>
      </c>
      <c r="B332" s="169" t="s">
        <v>610</v>
      </c>
      <c r="C332" s="182" t="s">
        <v>611</v>
      </c>
      <c r="D332" s="170" t="s">
        <v>146</v>
      </c>
      <c r="E332" s="171">
        <v>44.9</v>
      </c>
      <c r="F332" s="172">
        <v>34.72</v>
      </c>
      <c r="G332" s="173">
        <f>ROUND(E332*F332,2)</f>
        <v>1558.93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1886.3053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7"/>
      <c r="S332" s="157" t="s">
        <v>147</v>
      </c>
      <c r="T332" s="157" t="s">
        <v>148</v>
      </c>
      <c r="U332" s="157">
        <v>0.15</v>
      </c>
      <c r="V332" s="157">
        <f>ROUND(E332*U332,2)</f>
        <v>6.74</v>
      </c>
      <c r="W332" s="157"/>
      <c r="X332" s="157" t="s">
        <v>149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150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1" x14ac:dyDescent="0.2">
      <c r="A333" s="154"/>
      <c r="B333" s="155"/>
      <c r="C333" s="183" t="s">
        <v>608</v>
      </c>
      <c r="D333" s="159"/>
      <c r="E333" s="160">
        <v>44.9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152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68">
        <v>127</v>
      </c>
      <c r="B334" s="169" t="s">
        <v>612</v>
      </c>
      <c r="C334" s="182" t="s">
        <v>613</v>
      </c>
      <c r="D334" s="170" t="s">
        <v>146</v>
      </c>
      <c r="E334" s="171">
        <v>465.62799999999999</v>
      </c>
      <c r="F334" s="172">
        <v>34</v>
      </c>
      <c r="G334" s="173">
        <f>ROUND(E334*F334,2)</f>
        <v>15831.35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19155.933499999999</v>
      </c>
      <c r="N334" s="157">
        <v>2.3000000000000001E-4</v>
      </c>
      <c r="O334" s="157">
        <f>ROUND(E334*N334,2)</f>
        <v>0.11</v>
      </c>
      <c r="P334" s="157">
        <v>0</v>
      </c>
      <c r="Q334" s="157">
        <f>ROUND(E334*P334,2)</f>
        <v>0</v>
      </c>
      <c r="R334" s="157"/>
      <c r="S334" s="157" t="s">
        <v>147</v>
      </c>
      <c r="T334" s="157" t="s">
        <v>148</v>
      </c>
      <c r="U334" s="157">
        <v>0.161</v>
      </c>
      <c r="V334" s="157">
        <f>ROUND(E334*U334,2)</f>
        <v>74.97</v>
      </c>
      <c r="W334" s="157"/>
      <c r="X334" s="157" t="s">
        <v>149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150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54"/>
      <c r="B335" s="155"/>
      <c r="C335" s="183" t="s">
        <v>614</v>
      </c>
      <c r="D335" s="159"/>
      <c r="E335" s="160">
        <v>9.31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152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3" t="s">
        <v>615</v>
      </c>
      <c r="D336" s="159"/>
      <c r="E336" s="160">
        <v>21.8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152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1" x14ac:dyDescent="0.2">
      <c r="A337" s="154"/>
      <c r="B337" s="155"/>
      <c r="C337" s="183" t="s">
        <v>616</v>
      </c>
      <c r="D337" s="159"/>
      <c r="E337" s="160">
        <v>19.68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152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54"/>
      <c r="B338" s="155"/>
      <c r="C338" s="183" t="s">
        <v>617</v>
      </c>
      <c r="D338" s="159"/>
      <c r="E338" s="160">
        <v>4.9400000000000004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152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54"/>
      <c r="B339" s="155"/>
      <c r="C339" s="183" t="s">
        <v>618</v>
      </c>
      <c r="D339" s="159"/>
      <c r="E339" s="160">
        <v>19.68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152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3" t="s">
        <v>619</v>
      </c>
      <c r="D340" s="159"/>
      <c r="E340" s="160">
        <v>4.75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152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3" t="s">
        <v>620</v>
      </c>
      <c r="D341" s="159"/>
      <c r="E341" s="160">
        <v>7.6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152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3" t="s">
        <v>621</v>
      </c>
      <c r="D342" s="159"/>
      <c r="E342" s="160">
        <v>15.2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152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1" x14ac:dyDescent="0.2">
      <c r="A343" s="154"/>
      <c r="B343" s="155"/>
      <c r="C343" s="183" t="s">
        <v>622</v>
      </c>
      <c r="D343" s="159"/>
      <c r="E343" s="160">
        <v>223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152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54"/>
      <c r="B344" s="155"/>
      <c r="C344" s="183" t="s">
        <v>623</v>
      </c>
      <c r="D344" s="159"/>
      <c r="E344" s="160">
        <v>24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152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54"/>
      <c r="B345" s="155"/>
      <c r="C345" s="183" t="s">
        <v>624</v>
      </c>
      <c r="D345" s="159"/>
      <c r="E345" s="160">
        <v>115.67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152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68">
        <v>128</v>
      </c>
      <c r="B346" s="169" t="s">
        <v>625</v>
      </c>
      <c r="C346" s="182" t="s">
        <v>626</v>
      </c>
      <c r="D346" s="170" t="s">
        <v>146</v>
      </c>
      <c r="E346" s="171">
        <v>274.98910000000001</v>
      </c>
      <c r="F346" s="172">
        <v>72.63</v>
      </c>
      <c r="G346" s="173">
        <f>ROUND(E346*F346,2)</f>
        <v>19972.46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24166.676599999999</v>
      </c>
      <c r="N346" s="157">
        <v>3.0000000000000001E-3</v>
      </c>
      <c r="O346" s="157">
        <f>ROUND(E346*N346,2)</f>
        <v>0.82</v>
      </c>
      <c r="P346" s="157">
        <v>0</v>
      </c>
      <c r="Q346" s="157">
        <f>ROUND(E346*P346,2)</f>
        <v>0</v>
      </c>
      <c r="R346" s="157"/>
      <c r="S346" s="157" t="s">
        <v>147</v>
      </c>
      <c r="T346" s="157" t="s">
        <v>148</v>
      </c>
      <c r="U346" s="157">
        <v>0.28000000000000003</v>
      </c>
      <c r="V346" s="157">
        <f>ROUND(E346*U346,2)</f>
        <v>77</v>
      </c>
      <c r="W346" s="157"/>
      <c r="X346" s="157" t="s">
        <v>149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150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ht="22.5" outlineLevel="1" x14ac:dyDescent="0.2">
      <c r="A347" s="154"/>
      <c r="B347" s="155"/>
      <c r="C347" s="183" t="s">
        <v>627</v>
      </c>
      <c r="D347" s="159"/>
      <c r="E347" s="160">
        <v>63.45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152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54"/>
      <c r="B348" s="155"/>
      <c r="C348" s="183" t="s">
        <v>628</v>
      </c>
      <c r="D348" s="159"/>
      <c r="E348" s="160">
        <v>21.85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152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54"/>
      <c r="B349" s="155"/>
      <c r="C349" s="183" t="s">
        <v>629</v>
      </c>
      <c r="D349" s="159"/>
      <c r="E349" s="160">
        <v>21.6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152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54"/>
      <c r="B350" s="155"/>
      <c r="C350" s="183" t="s">
        <v>630</v>
      </c>
      <c r="D350" s="159"/>
      <c r="E350" s="160">
        <v>6.48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152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54"/>
      <c r="B351" s="155"/>
      <c r="C351" s="183" t="s">
        <v>631</v>
      </c>
      <c r="D351" s="159"/>
      <c r="E351" s="160">
        <v>115.67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152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54"/>
      <c r="B352" s="155"/>
      <c r="C352" s="183" t="s">
        <v>632</v>
      </c>
      <c r="D352" s="159"/>
      <c r="E352" s="160">
        <v>30.18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152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3" t="s">
        <v>633</v>
      </c>
      <c r="D353" s="159"/>
      <c r="E353" s="160">
        <v>15.76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152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68">
        <v>129</v>
      </c>
      <c r="B354" s="169" t="s">
        <v>634</v>
      </c>
      <c r="C354" s="182" t="s">
        <v>635</v>
      </c>
      <c r="D354" s="170" t="s">
        <v>146</v>
      </c>
      <c r="E354" s="171">
        <v>63.65</v>
      </c>
      <c r="F354" s="172">
        <v>29.27</v>
      </c>
      <c r="G354" s="173">
        <f>ROUND(E354*F354,2)</f>
        <v>1863.04</v>
      </c>
      <c r="H354" s="158"/>
      <c r="I354" s="157">
        <f>ROUND(E354*H354,2)</f>
        <v>0</v>
      </c>
      <c r="J354" s="158"/>
      <c r="K354" s="157">
        <f>ROUND(E354*J354,2)</f>
        <v>0</v>
      </c>
      <c r="L354" s="157">
        <v>21</v>
      </c>
      <c r="M354" s="157">
        <f>G354*(1+L354/100)</f>
        <v>2254.2783999999997</v>
      </c>
      <c r="N354" s="157">
        <v>1.0000000000000001E-5</v>
      </c>
      <c r="O354" s="157">
        <f>ROUND(E354*N354,2)</f>
        <v>0</v>
      </c>
      <c r="P354" s="157">
        <v>0</v>
      </c>
      <c r="Q354" s="157">
        <f>ROUND(E354*P354,2)</f>
        <v>0</v>
      </c>
      <c r="R354" s="157"/>
      <c r="S354" s="157" t="s">
        <v>147</v>
      </c>
      <c r="T354" s="157" t="s">
        <v>148</v>
      </c>
      <c r="U354" s="157">
        <v>7.0000000000000007E-2</v>
      </c>
      <c r="V354" s="157">
        <f>ROUND(E354*U354,2)</f>
        <v>4.46</v>
      </c>
      <c r="W354" s="157"/>
      <c r="X354" s="157" t="s">
        <v>149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150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3" t="s">
        <v>151</v>
      </c>
      <c r="D355" s="159"/>
      <c r="E355" s="160">
        <v>63.65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152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2.5" outlineLevel="1" x14ac:dyDescent="0.2">
      <c r="A356" s="168">
        <v>130</v>
      </c>
      <c r="B356" s="169" t="s">
        <v>636</v>
      </c>
      <c r="C356" s="182" t="s">
        <v>637</v>
      </c>
      <c r="D356" s="170" t="s">
        <v>146</v>
      </c>
      <c r="E356" s="171">
        <v>32.499600000000001</v>
      </c>
      <c r="F356" s="172">
        <v>186</v>
      </c>
      <c r="G356" s="173">
        <f>ROUND(E356*F356,2)</f>
        <v>6044.93</v>
      </c>
      <c r="H356" s="158"/>
      <c r="I356" s="157">
        <f>ROUND(E356*H356,2)</f>
        <v>0</v>
      </c>
      <c r="J356" s="158"/>
      <c r="K356" s="157">
        <f>ROUND(E356*J356,2)</f>
        <v>0</v>
      </c>
      <c r="L356" s="157">
        <v>21</v>
      </c>
      <c r="M356" s="157">
        <f>G356*(1+L356/100)</f>
        <v>7314.3653000000004</v>
      </c>
      <c r="N356" s="157">
        <v>1.75E-3</v>
      </c>
      <c r="O356" s="157">
        <f>ROUND(E356*N356,2)</f>
        <v>0.06</v>
      </c>
      <c r="P356" s="157">
        <v>0</v>
      </c>
      <c r="Q356" s="157">
        <f>ROUND(E356*P356,2)</f>
        <v>0</v>
      </c>
      <c r="R356" s="157" t="s">
        <v>638</v>
      </c>
      <c r="S356" s="157" t="s">
        <v>177</v>
      </c>
      <c r="T356" s="157" t="s">
        <v>178</v>
      </c>
      <c r="U356" s="157">
        <v>0</v>
      </c>
      <c r="V356" s="157">
        <f>ROUND(E356*U356,2)</f>
        <v>0</v>
      </c>
      <c r="W356" s="157"/>
      <c r="X356" s="157" t="s">
        <v>367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368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3" t="s">
        <v>639</v>
      </c>
      <c r="D357" s="159"/>
      <c r="E357" s="160">
        <v>32.499600000000001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152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68">
        <v>131</v>
      </c>
      <c r="B358" s="169" t="s">
        <v>640</v>
      </c>
      <c r="C358" s="182" t="s">
        <v>641</v>
      </c>
      <c r="D358" s="170" t="s">
        <v>146</v>
      </c>
      <c r="E358" s="171">
        <v>57.067079999999997</v>
      </c>
      <c r="F358" s="172">
        <v>240</v>
      </c>
      <c r="G358" s="173">
        <f>ROUND(E358*F358,2)</f>
        <v>13696.1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16572.280999999999</v>
      </c>
      <c r="N358" s="157">
        <v>2.8E-3</v>
      </c>
      <c r="O358" s="157">
        <f>ROUND(E358*N358,2)</f>
        <v>0.16</v>
      </c>
      <c r="P358" s="157">
        <v>0</v>
      </c>
      <c r="Q358" s="157">
        <f>ROUND(E358*P358,2)</f>
        <v>0</v>
      </c>
      <c r="R358" s="157" t="s">
        <v>638</v>
      </c>
      <c r="S358" s="157" t="s">
        <v>177</v>
      </c>
      <c r="T358" s="157" t="s">
        <v>178</v>
      </c>
      <c r="U358" s="157">
        <v>0</v>
      </c>
      <c r="V358" s="157">
        <f>ROUND(E358*U358,2)</f>
        <v>0</v>
      </c>
      <c r="W358" s="157"/>
      <c r="X358" s="157" t="s">
        <v>367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368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3" t="s">
        <v>642</v>
      </c>
      <c r="D359" s="159"/>
      <c r="E359" s="160">
        <v>34.124580000000002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152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2.5" outlineLevel="1" x14ac:dyDescent="0.2">
      <c r="A360" s="154"/>
      <c r="B360" s="155"/>
      <c r="C360" s="183" t="s">
        <v>643</v>
      </c>
      <c r="D360" s="159"/>
      <c r="E360" s="160">
        <v>22.942499999999999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152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33.75" outlineLevel="1" x14ac:dyDescent="0.2">
      <c r="A361" s="168">
        <v>132</v>
      </c>
      <c r="B361" s="169" t="s">
        <v>644</v>
      </c>
      <c r="C361" s="182" t="s">
        <v>645</v>
      </c>
      <c r="D361" s="170" t="s">
        <v>176</v>
      </c>
      <c r="E361" s="171">
        <v>10.296559999999999</v>
      </c>
      <c r="F361" s="172">
        <v>3170</v>
      </c>
      <c r="G361" s="173">
        <f>ROUND(E361*F361,2)</f>
        <v>32640.1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39494.521000000001</v>
      </c>
      <c r="N361" s="157">
        <v>3.5000000000000003E-2</v>
      </c>
      <c r="O361" s="157">
        <f>ROUND(E361*N361,2)</f>
        <v>0.36</v>
      </c>
      <c r="P361" s="157">
        <v>0</v>
      </c>
      <c r="Q361" s="157">
        <f>ROUND(E361*P361,2)</f>
        <v>0</v>
      </c>
      <c r="R361" s="157"/>
      <c r="S361" s="157" t="s">
        <v>147</v>
      </c>
      <c r="T361" s="157" t="s">
        <v>148</v>
      </c>
      <c r="U361" s="157">
        <v>0</v>
      </c>
      <c r="V361" s="157">
        <f>ROUND(E361*U361,2)</f>
        <v>0</v>
      </c>
      <c r="W361" s="157"/>
      <c r="X361" s="157" t="s">
        <v>367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368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ht="22.5" outlineLevel="1" x14ac:dyDescent="0.2">
      <c r="A362" s="154"/>
      <c r="B362" s="155"/>
      <c r="C362" s="183" t="s">
        <v>646</v>
      </c>
      <c r="D362" s="159"/>
      <c r="E362" s="160">
        <v>12.285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152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3" t="s">
        <v>647</v>
      </c>
      <c r="D363" s="159"/>
      <c r="E363" s="160">
        <v>-3.24844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152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54"/>
      <c r="B364" s="155"/>
      <c r="C364" s="183" t="s">
        <v>648</v>
      </c>
      <c r="D364" s="159"/>
      <c r="E364" s="160">
        <v>1.26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152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45" outlineLevel="1" x14ac:dyDescent="0.2">
      <c r="A365" s="168">
        <v>133</v>
      </c>
      <c r="B365" s="169" t="s">
        <v>649</v>
      </c>
      <c r="C365" s="182" t="s">
        <v>650</v>
      </c>
      <c r="D365" s="170" t="s">
        <v>146</v>
      </c>
      <c r="E365" s="171">
        <v>551.30250000000001</v>
      </c>
      <c r="F365" s="172">
        <v>320</v>
      </c>
      <c r="G365" s="173">
        <f>ROUND(E365*F365,2)</f>
        <v>176416.8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213464.32799999998</v>
      </c>
      <c r="N365" s="157">
        <v>3.0000000000000001E-3</v>
      </c>
      <c r="O365" s="157">
        <f>ROUND(E365*N365,2)</f>
        <v>1.65</v>
      </c>
      <c r="P365" s="157">
        <v>0</v>
      </c>
      <c r="Q365" s="157">
        <f>ROUND(E365*P365,2)</f>
        <v>0</v>
      </c>
      <c r="R365" s="157"/>
      <c r="S365" s="157" t="s">
        <v>147</v>
      </c>
      <c r="T365" s="157" t="s">
        <v>148</v>
      </c>
      <c r="U365" s="157">
        <v>0</v>
      </c>
      <c r="V365" s="157">
        <f>ROUND(E365*U365,2)</f>
        <v>0</v>
      </c>
      <c r="W365" s="157"/>
      <c r="X365" s="157" t="s">
        <v>367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368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3" t="s">
        <v>651</v>
      </c>
      <c r="D366" s="159"/>
      <c r="E366" s="160">
        <v>551.29999999999995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152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33.75" outlineLevel="1" x14ac:dyDescent="0.2">
      <c r="A367" s="168">
        <v>134</v>
      </c>
      <c r="B367" s="169" t="s">
        <v>652</v>
      </c>
      <c r="C367" s="182" t="s">
        <v>653</v>
      </c>
      <c r="D367" s="170" t="s">
        <v>176</v>
      </c>
      <c r="E367" s="171">
        <v>19.131720000000001</v>
      </c>
      <c r="F367" s="172">
        <v>1650</v>
      </c>
      <c r="G367" s="173">
        <f>ROUND(E367*F367,2)</f>
        <v>31567.34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38196.481399999997</v>
      </c>
      <c r="N367" s="157">
        <v>2.5000000000000001E-2</v>
      </c>
      <c r="O367" s="157">
        <f>ROUND(E367*N367,2)</f>
        <v>0.48</v>
      </c>
      <c r="P367" s="157">
        <v>0</v>
      </c>
      <c r="Q367" s="157">
        <f>ROUND(E367*P367,2)</f>
        <v>0</v>
      </c>
      <c r="R367" s="157"/>
      <c r="S367" s="157" t="s">
        <v>147</v>
      </c>
      <c r="T367" s="157" t="s">
        <v>148</v>
      </c>
      <c r="U367" s="157">
        <v>0</v>
      </c>
      <c r="V367" s="157">
        <f>ROUND(E367*U367,2)</f>
        <v>0</v>
      </c>
      <c r="W367" s="157"/>
      <c r="X367" s="157" t="s">
        <v>367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368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95" t="s">
        <v>654</v>
      </c>
      <c r="D368" s="188"/>
      <c r="E368" s="189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152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96" t="s">
        <v>655</v>
      </c>
      <c r="D369" s="188"/>
      <c r="E369" s="189">
        <v>3.3416299999999999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152</v>
      </c>
      <c r="AH369" s="147">
        <v>2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ht="22.5" outlineLevel="1" x14ac:dyDescent="0.2">
      <c r="A370" s="154"/>
      <c r="B370" s="155"/>
      <c r="C370" s="196" t="s">
        <v>656</v>
      </c>
      <c r="D370" s="188"/>
      <c r="E370" s="189">
        <v>2.2679999999999998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152</v>
      </c>
      <c r="AH370" s="147">
        <v>2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1" x14ac:dyDescent="0.2">
      <c r="A371" s="154"/>
      <c r="B371" s="155"/>
      <c r="C371" s="196" t="s">
        <v>657</v>
      </c>
      <c r="D371" s="188"/>
      <c r="E371" s="189">
        <v>0.81647999999999998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152</v>
      </c>
      <c r="AH371" s="147">
        <v>2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2.5" outlineLevel="1" x14ac:dyDescent="0.2">
      <c r="A372" s="154"/>
      <c r="B372" s="155"/>
      <c r="C372" s="196" t="s">
        <v>658</v>
      </c>
      <c r="D372" s="188"/>
      <c r="E372" s="189">
        <v>9.7760300000000004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152</v>
      </c>
      <c r="AH372" s="147">
        <v>2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96" t="s">
        <v>659</v>
      </c>
      <c r="D373" s="188"/>
      <c r="E373" s="189">
        <v>22.88475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152</v>
      </c>
      <c r="AH373" s="147">
        <v>2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54"/>
      <c r="B374" s="155"/>
      <c r="C374" s="196" t="s">
        <v>660</v>
      </c>
      <c r="D374" s="188"/>
      <c r="E374" s="189">
        <v>20.664000000000001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152</v>
      </c>
      <c r="AH374" s="147">
        <v>2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2.5" outlineLevel="1" x14ac:dyDescent="0.2">
      <c r="A375" s="154"/>
      <c r="B375" s="155"/>
      <c r="C375" s="196" t="s">
        <v>661</v>
      </c>
      <c r="D375" s="188"/>
      <c r="E375" s="189">
        <v>5.1870000000000003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152</v>
      </c>
      <c r="AH375" s="147">
        <v>2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54"/>
      <c r="B376" s="155"/>
      <c r="C376" s="196" t="s">
        <v>662</v>
      </c>
      <c r="D376" s="188"/>
      <c r="E376" s="189">
        <v>20.664000000000001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152</v>
      </c>
      <c r="AH376" s="147">
        <v>2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6" t="s">
        <v>663</v>
      </c>
      <c r="D377" s="188"/>
      <c r="E377" s="189">
        <v>4.9874999999999998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152</v>
      </c>
      <c r="AH377" s="147">
        <v>2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6" t="s">
        <v>664</v>
      </c>
      <c r="D378" s="188"/>
      <c r="E378" s="189">
        <v>2.9925000000000002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152</v>
      </c>
      <c r="AH378" s="147">
        <v>2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54"/>
      <c r="B379" s="155"/>
      <c r="C379" s="196" t="s">
        <v>665</v>
      </c>
      <c r="D379" s="188"/>
      <c r="E379" s="189">
        <v>7.2873700000000001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152</v>
      </c>
      <c r="AH379" s="147">
        <v>2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54"/>
      <c r="B380" s="155"/>
      <c r="C380" s="196" t="s">
        <v>666</v>
      </c>
      <c r="D380" s="188"/>
      <c r="E380" s="189">
        <v>14.57474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152</v>
      </c>
      <c r="AH380" s="147">
        <v>2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54"/>
      <c r="B381" s="155"/>
      <c r="C381" s="196" t="s">
        <v>667</v>
      </c>
      <c r="D381" s="188"/>
      <c r="E381" s="189">
        <v>2.5347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152</v>
      </c>
      <c r="AH381" s="147">
        <v>2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54"/>
      <c r="B382" s="155"/>
      <c r="C382" s="196" t="s">
        <v>668</v>
      </c>
      <c r="D382" s="188"/>
      <c r="E382" s="189">
        <v>1.5100100000000001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152</v>
      </c>
      <c r="AH382" s="147">
        <v>2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33.75" outlineLevel="1" x14ac:dyDescent="0.2">
      <c r="A383" s="154"/>
      <c r="B383" s="155"/>
      <c r="C383" s="196" t="s">
        <v>669</v>
      </c>
      <c r="D383" s="188"/>
      <c r="E383" s="189">
        <v>4.7145000000000001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152</v>
      </c>
      <c r="AH383" s="147">
        <v>2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1" x14ac:dyDescent="0.2">
      <c r="A384" s="154"/>
      <c r="B384" s="155"/>
      <c r="C384" s="196" t="s">
        <v>670</v>
      </c>
      <c r="D384" s="188"/>
      <c r="E384" s="189">
        <v>3.3416299999999999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152</v>
      </c>
      <c r="AH384" s="147">
        <v>2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95" t="s">
        <v>671</v>
      </c>
      <c r="D385" s="188"/>
      <c r="E385" s="18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152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3" t="s">
        <v>672</v>
      </c>
      <c r="D386" s="159"/>
      <c r="E386" s="160">
        <v>19.131720000000001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152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68">
        <v>135</v>
      </c>
      <c r="B387" s="169" t="s">
        <v>673</v>
      </c>
      <c r="C387" s="182" t="s">
        <v>674</v>
      </c>
      <c r="D387" s="170" t="s">
        <v>146</v>
      </c>
      <c r="E387" s="171">
        <v>604.98900000000003</v>
      </c>
      <c r="F387" s="172">
        <v>910</v>
      </c>
      <c r="G387" s="173">
        <f>ROUND(E387*F387,2)</f>
        <v>550539.99</v>
      </c>
      <c r="H387" s="158"/>
      <c r="I387" s="157">
        <f>ROUND(E387*H387,2)</f>
        <v>0</v>
      </c>
      <c r="J387" s="158"/>
      <c r="K387" s="157">
        <f>ROUND(E387*J387,2)</f>
        <v>0</v>
      </c>
      <c r="L387" s="157">
        <v>21</v>
      </c>
      <c r="M387" s="157">
        <f>G387*(1+L387/100)</f>
        <v>666153.38789999997</v>
      </c>
      <c r="N387" s="157">
        <v>6.6E-3</v>
      </c>
      <c r="O387" s="157">
        <f>ROUND(E387*N387,2)</f>
        <v>3.99</v>
      </c>
      <c r="P387" s="157">
        <v>0</v>
      </c>
      <c r="Q387" s="157">
        <f>ROUND(E387*P387,2)</f>
        <v>0</v>
      </c>
      <c r="R387" s="157"/>
      <c r="S387" s="157" t="s">
        <v>147</v>
      </c>
      <c r="T387" s="157" t="s">
        <v>148</v>
      </c>
      <c r="U387" s="157">
        <v>0</v>
      </c>
      <c r="V387" s="157">
        <f>ROUND(E387*U387,2)</f>
        <v>0</v>
      </c>
      <c r="W387" s="157"/>
      <c r="X387" s="157" t="s">
        <v>367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368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3" t="s">
        <v>675</v>
      </c>
      <c r="D388" s="159"/>
      <c r="E388" s="160">
        <v>604.99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152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45" outlineLevel="1" x14ac:dyDescent="0.2">
      <c r="A389" s="168">
        <v>136</v>
      </c>
      <c r="B389" s="169" t="s">
        <v>676</v>
      </c>
      <c r="C389" s="182" t="s">
        <v>677</v>
      </c>
      <c r="D389" s="170" t="s">
        <v>146</v>
      </c>
      <c r="E389" s="171">
        <v>66.832499999999996</v>
      </c>
      <c r="F389" s="172">
        <v>131.5</v>
      </c>
      <c r="G389" s="173">
        <f>ROUND(E389*F389,2)</f>
        <v>8788.4699999999993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21</v>
      </c>
      <c r="M389" s="157">
        <f>G389*(1+L389/100)</f>
        <v>10634.048699999999</v>
      </c>
      <c r="N389" s="157">
        <v>5.4999999999999997E-3</v>
      </c>
      <c r="O389" s="157">
        <f>ROUND(E389*N389,2)</f>
        <v>0.37</v>
      </c>
      <c r="P389" s="157">
        <v>0</v>
      </c>
      <c r="Q389" s="157">
        <f>ROUND(E389*P389,2)</f>
        <v>0</v>
      </c>
      <c r="R389" s="157"/>
      <c r="S389" s="157" t="s">
        <v>147</v>
      </c>
      <c r="T389" s="157" t="s">
        <v>148</v>
      </c>
      <c r="U389" s="157">
        <v>0</v>
      </c>
      <c r="V389" s="157">
        <f>ROUND(E389*U389,2)</f>
        <v>0</v>
      </c>
      <c r="W389" s="157"/>
      <c r="X389" s="157" t="s">
        <v>367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368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3" t="s">
        <v>678</v>
      </c>
      <c r="D390" s="159"/>
      <c r="E390" s="160">
        <v>66.83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152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68">
        <v>137</v>
      </c>
      <c r="B391" s="169" t="s">
        <v>679</v>
      </c>
      <c r="C391" s="182" t="s">
        <v>680</v>
      </c>
      <c r="D391" s="170" t="s">
        <v>146</v>
      </c>
      <c r="E391" s="171">
        <v>662.60699999999997</v>
      </c>
      <c r="F391" s="172">
        <v>15.34</v>
      </c>
      <c r="G391" s="173">
        <f>ROUND(E391*F391,2)</f>
        <v>10164.39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12298.911899999999</v>
      </c>
      <c r="N391" s="157">
        <v>1.1E-4</v>
      </c>
      <c r="O391" s="157">
        <f>ROUND(E391*N391,2)</f>
        <v>7.0000000000000007E-2</v>
      </c>
      <c r="P391" s="157">
        <v>0</v>
      </c>
      <c r="Q391" s="157">
        <f>ROUND(E391*P391,2)</f>
        <v>0</v>
      </c>
      <c r="R391" s="157"/>
      <c r="S391" s="157" t="s">
        <v>147</v>
      </c>
      <c r="T391" s="157" t="s">
        <v>148</v>
      </c>
      <c r="U391" s="157">
        <v>0</v>
      </c>
      <c r="V391" s="157">
        <f>ROUND(E391*U391,2)</f>
        <v>0</v>
      </c>
      <c r="W391" s="157"/>
      <c r="X391" s="157" t="s">
        <v>367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368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3" t="s">
        <v>681</v>
      </c>
      <c r="D392" s="159"/>
      <c r="E392" s="160">
        <v>662.61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152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>
        <v>138</v>
      </c>
      <c r="B393" s="155" t="s">
        <v>682</v>
      </c>
      <c r="C393" s="194" t="s">
        <v>683</v>
      </c>
      <c r="D393" s="156" t="s">
        <v>0</v>
      </c>
      <c r="E393" s="158">
        <f>SUM(G327+G329+G332+G334+G346+G354+G356+G358+G361+G365+G367+G387+G389+G391)/100</f>
        <v>8840.1535999999996</v>
      </c>
      <c r="F393" s="158">
        <v>1.5</v>
      </c>
      <c r="G393" s="157">
        <f>ROUND(E393*F393,2)</f>
        <v>13260.23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16044.878299999998</v>
      </c>
      <c r="N393" s="157">
        <v>0</v>
      </c>
      <c r="O393" s="157">
        <f>ROUND(E393*N393,2)</f>
        <v>0</v>
      </c>
      <c r="P393" s="157">
        <v>0</v>
      </c>
      <c r="Q393" s="157">
        <f>ROUND(E393*P393,2)</f>
        <v>0</v>
      </c>
      <c r="R393" s="157"/>
      <c r="S393" s="157" t="s">
        <v>177</v>
      </c>
      <c r="T393" s="157" t="s">
        <v>178</v>
      </c>
      <c r="U393" s="157">
        <v>0</v>
      </c>
      <c r="V393" s="157">
        <f>ROUND(E393*U393,2)</f>
        <v>0</v>
      </c>
      <c r="W393" s="157"/>
      <c r="X393" s="157" t="s">
        <v>570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571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x14ac:dyDescent="0.2">
      <c r="A394" s="162" t="s">
        <v>142</v>
      </c>
      <c r="B394" s="163" t="s">
        <v>84</v>
      </c>
      <c r="C394" s="181" t="s">
        <v>85</v>
      </c>
      <c r="D394" s="164"/>
      <c r="E394" s="165"/>
      <c r="F394" s="166"/>
      <c r="G394" s="167">
        <f>SUMIF(AG395:AG395,"&lt;&gt;NOR",G395:G395)</f>
        <v>159069.25</v>
      </c>
      <c r="H394" s="161"/>
      <c r="I394" s="161">
        <f>SUM(I395:I395)</f>
        <v>0</v>
      </c>
      <c r="J394" s="161"/>
      <c r="K394" s="161">
        <f>SUM(K395:K395)</f>
        <v>0</v>
      </c>
      <c r="L394" s="161"/>
      <c r="M394" s="161">
        <f>SUM(M395:M395)</f>
        <v>192473.79249999998</v>
      </c>
      <c r="N394" s="161"/>
      <c r="O394" s="161">
        <f>SUM(O395:O395)</f>
        <v>0</v>
      </c>
      <c r="P394" s="161"/>
      <c r="Q394" s="161">
        <f>SUM(Q395:Q395)</f>
        <v>0</v>
      </c>
      <c r="R394" s="161"/>
      <c r="S394" s="161"/>
      <c r="T394" s="161"/>
      <c r="U394" s="161"/>
      <c r="V394" s="161">
        <f>SUM(V395:V395)</f>
        <v>0</v>
      </c>
      <c r="W394" s="161"/>
      <c r="X394" s="161"/>
      <c r="AG394" t="s">
        <v>143</v>
      </c>
    </row>
    <row r="395" spans="1:60" ht="22.5" outlineLevel="1" x14ac:dyDescent="0.2">
      <c r="A395" s="174">
        <v>139</v>
      </c>
      <c r="B395" s="175" t="s">
        <v>684</v>
      </c>
      <c r="C395" s="184" t="s">
        <v>685</v>
      </c>
      <c r="D395" s="176" t="s">
        <v>686</v>
      </c>
      <c r="E395" s="177">
        <v>1</v>
      </c>
      <c r="F395" s="178">
        <f>[2]Stavba!$I$21</f>
        <v>159069.25</v>
      </c>
      <c r="G395" s="179">
        <f>ROUND(E395*F395,2)</f>
        <v>159069.25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192473.79249999998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7"/>
      <c r="S395" s="157" t="s">
        <v>147</v>
      </c>
      <c r="T395" s="157" t="s">
        <v>148</v>
      </c>
      <c r="U395" s="157">
        <v>0</v>
      </c>
      <c r="V395" s="157">
        <f>ROUND(E395*U395,2)</f>
        <v>0</v>
      </c>
      <c r="W395" s="157"/>
      <c r="X395" s="157" t="s">
        <v>149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150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x14ac:dyDescent="0.2">
      <c r="A396" s="162" t="s">
        <v>142</v>
      </c>
      <c r="B396" s="163" t="s">
        <v>86</v>
      </c>
      <c r="C396" s="181" t="s">
        <v>87</v>
      </c>
      <c r="D396" s="164"/>
      <c r="E396" s="165"/>
      <c r="F396" s="166"/>
      <c r="G396" s="167">
        <f>SUMIF(AG397:AG397,"&lt;&gt;NOR",G397:G397)</f>
        <v>293848.33</v>
      </c>
      <c r="H396" s="161"/>
      <c r="I396" s="161">
        <f>SUM(I397:I397)</f>
        <v>0</v>
      </c>
      <c r="J396" s="161"/>
      <c r="K396" s="161">
        <f>SUM(K397:K397)</f>
        <v>0</v>
      </c>
      <c r="L396" s="161"/>
      <c r="M396" s="161">
        <f>SUM(M397:M397)</f>
        <v>355556.47930000001</v>
      </c>
      <c r="N396" s="161"/>
      <c r="O396" s="161">
        <f>SUM(O397:O397)</f>
        <v>0</v>
      </c>
      <c r="P396" s="161"/>
      <c r="Q396" s="161">
        <f>SUM(Q397:Q397)</f>
        <v>0</v>
      </c>
      <c r="R396" s="161"/>
      <c r="S396" s="161"/>
      <c r="T396" s="161"/>
      <c r="U396" s="161"/>
      <c r="V396" s="161">
        <f>SUM(V397:V397)</f>
        <v>0</v>
      </c>
      <c r="W396" s="161"/>
      <c r="X396" s="161"/>
      <c r="AG396" t="s">
        <v>143</v>
      </c>
    </row>
    <row r="397" spans="1:60" ht="22.5" outlineLevel="1" x14ac:dyDescent="0.2">
      <c r="A397" s="174">
        <v>140</v>
      </c>
      <c r="B397" s="175" t="s">
        <v>687</v>
      </c>
      <c r="C397" s="184" t="s">
        <v>688</v>
      </c>
      <c r="D397" s="176" t="s">
        <v>686</v>
      </c>
      <c r="E397" s="177">
        <v>1</v>
      </c>
      <c r="F397" s="178">
        <f>[3]rekapitulace!$D$18</f>
        <v>293848.32954000001</v>
      </c>
      <c r="G397" s="179">
        <f>ROUND(E397*F397,2)</f>
        <v>293848.33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355556.47930000001</v>
      </c>
      <c r="N397" s="157">
        <v>0</v>
      </c>
      <c r="O397" s="157">
        <f>ROUND(E397*N397,2)</f>
        <v>0</v>
      </c>
      <c r="P397" s="157">
        <v>0</v>
      </c>
      <c r="Q397" s="157">
        <f>ROUND(E397*P397,2)</f>
        <v>0</v>
      </c>
      <c r="R397" s="157"/>
      <c r="S397" s="157" t="s">
        <v>147</v>
      </c>
      <c r="T397" s="157" t="s">
        <v>148</v>
      </c>
      <c r="U397" s="157">
        <v>0</v>
      </c>
      <c r="V397" s="157">
        <f>ROUND(E397*U397,2)</f>
        <v>0</v>
      </c>
      <c r="W397" s="157"/>
      <c r="X397" s="157" t="s">
        <v>149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150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x14ac:dyDescent="0.2">
      <c r="A398" s="162" t="s">
        <v>142</v>
      </c>
      <c r="B398" s="163" t="s">
        <v>88</v>
      </c>
      <c r="C398" s="181" t="s">
        <v>89</v>
      </c>
      <c r="D398" s="164"/>
      <c r="E398" s="165"/>
      <c r="F398" s="166"/>
      <c r="G398" s="167">
        <f>SUMIF(AG399:AG415,"&lt;&gt;NOR",G399:G415)</f>
        <v>810912.17</v>
      </c>
      <c r="H398" s="161"/>
      <c r="I398" s="161">
        <f>SUM(I399:I415)</f>
        <v>0</v>
      </c>
      <c r="J398" s="161"/>
      <c r="K398" s="161">
        <f>SUM(K399:K415)</f>
        <v>0</v>
      </c>
      <c r="L398" s="161"/>
      <c r="M398" s="161">
        <f>SUM(M399:M415)</f>
        <v>981203.72570000007</v>
      </c>
      <c r="N398" s="161"/>
      <c r="O398" s="161">
        <f>SUM(O399:O415)</f>
        <v>13.530000000000001</v>
      </c>
      <c r="P398" s="161"/>
      <c r="Q398" s="161">
        <f>SUM(Q399:Q415)</f>
        <v>0</v>
      </c>
      <c r="R398" s="161"/>
      <c r="S398" s="161"/>
      <c r="T398" s="161"/>
      <c r="U398" s="161"/>
      <c r="V398" s="161">
        <f>SUM(V399:V415)</f>
        <v>236.48999999999998</v>
      </c>
      <c r="W398" s="161"/>
      <c r="X398" s="161"/>
      <c r="AG398" t="s">
        <v>143</v>
      </c>
    </row>
    <row r="399" spans="1:60" ht="22.5" outlineLevel="1" x14ac:dyDescent="0.2">
      <c r="A399" s="168">
        <v>141</v>
      </c>
      <c r="B399" s="169" t="s">
        <v>689</v>
      </c>
      <c r="C399" s="182" t="s">
        <v>690</v>
      </c>
      <c r="D399" s="170" t="s">
        <v>686</v>
      </c>
      <c r="E399" s="171">
        <v>1</v>
      </c>
      <c r="F399" s="172">
        <v>514245</v>
      </c>
      <c r="G399" s="173">
        <f>ROUND(E399*F399,2)</f>
        <v>514245</v>
      </c>
      <c r="H399" s="158"/>
      <c r="I399" s="157">
        <f>ROUND(E399*H399,2)</f>
        <v>0</v>
      </c>
      <c r="J399" s="158"/>
      <c r="K399" s="157">
        <f>ROUND(E399*J399,2)</f>
        <v>0</v>
      </c>
      <c r="L399" s="157">
        <v>21</v>
      </c>
      <c r="M399" s="157">
        <f>G399*(1+L399/100)</f>
        <v>622236.44999999995</v>
      </c>
      <c r="N399" s="157">
        <v>3.5220000000000001E-2</v>
      </c>
      <c r="O399" s="157">
        <f>ROUND(E399*N399,2)</f>
        <v>0.04</v>
      </c>
      <c r="P399" s="157">
        <v>0</v>
      </c>
      <c r="Q399" s="157">
        <f>ROUND(E399*P399,2)</f>
        <v>0</v>
      </c>
      <c r="R399" s="157"/>
      <c r="S399" s="157" t="s">
        <v>147</v>
      </c>
      <c r="T399" s="157" t="s">
        <v>148</v>
      </c>
      <c r="U399" s="157">
        <v>0</v>
      </c>
      <c r="V399" s="157">
        <f>ROUND(E399*U399,2)</f>
        <v>0</v>
      </c>
      <c r="W399" s="157"/>
      <c r="X399" s="157" t="s">
        <v>149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150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3" t="s">
        <v>691</v>
      </c>
      <c r="D400" s="159"/>
      <c r="E400" s="160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152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54"/>
      <c r="B401" s="155"/>
      <c r="C401" s="183" t="s">
        <v>692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152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3" t="s">
        <v>693</v>
      </c>
      <c r="D402" s="159"/>
      <c r="E402" s="160">
        <v>1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152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ht="22.5" outlineLevel="1" x14ac:dyDescent="0.2">
      <c r="A403" s="168">
        <v>142</v>
      </c>
      <c r="B403" s="169" t="s">
        <v>694</v>
      </c>
      <c r="C403" s="182" t="s">
        <v>695</v>
      </c>
      <c r="D403" s="170" t="s">
        <v>146</v>
      </c>
      <c r="E403" s="171">
        <v>705.09299999999996</v>
      </c>
      <c r="F403" s="172">
        <v>110</v>
      </c>
      <c r="G403" s="173">
        <f>ROUND(E403*F403,2)</f>
        <v>77560.23</v>
      </c>
      <c r="H403" s="158"/>
      <c r="I403" s="157">
        <f>ROUND(E403*H403,2)</f>
        <v>0</v>
      </c>
      <c r="J403" s="158"/>
      <c r="K403" s="157">
        <f>ROUND(E403*J403,2)</f>
        <v>0</v>
      </c>
      <c r="L403" s="157">
        <v>21</v>
      </c>
      <c r="M403" s="157">
        <f>G403*(1+L403/100)</f>
        <v>93847.878299999997</v>
      </c>
      <c r="N403" s="157">
        <v>0</v>
      </c>
      <c r="O403" s="157">
        <f>ROUND(E403*N403,2)</f>
        <v>0</v>
      </c>
      <c r="P403" s="157">
        <v>0</v>
      </c>
      <c r="Q403" s="157">
        <f>ROUND(E403*P403,2)</f>
        <v>0</v>
      </c>
      <c r="R403" s="157"/>
      <c r="S403" s="157" t="s">
        <v>147</v>
      </c>
      <c r="T403" s="157" t="s">
        <v>148</v>
      </c>
      <c r="U403" s="157">
        <v>0.28999999999999998</v>
      </c>
      <c r="V403" s="157">
        <f>ROUND(E403*U403,2)</f>
        <v>204.48</v>
      </c>
      <c r="W403" s="157"/>
      <c r="X403" s="157" t="s">
        <v>149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150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3" t="s">
        <v>605</v>
      </c>
      <c r="D404" s="159"/>
      <c r="E404" s="160">
        <v>576.17999999999995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152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3" t="s">
        <v>696</v>
      </c>
      <c r="D405" s="159"/>
      <c r="E405" s="160">
        <v>128.91300000000001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152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68">
        <v>143</v>
      </c>
      <c r="B406" s="169" t="s">
        <v>697</v>
      </c>
      <c r="C406" s="182" t="s">
        <v>698</v>
      </c>
      <c r="D406" s="170" t="s">
        <v>320</v>
      </c>
      <c r="E406" s="171">
        <v>291</v>
      </c>
      <c r="F406" s="172">
        <v>57.8</v>
      </c>
      <c r="G406" s="173">
        <f>ROUND(E406*F406,2)</f>
        <v>16819.8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20351.957999999999</v>
      </c>
      <c r="N406" s="157">
        <v>0</v>
      </c>
      <c r="O406" s="157">
        <f>ROUND(E406*N406,2)</f>
        <v>0</v>
      </c>
      <c r="P406" s="157">
        <v>0</v>
      </c>
      <c r="Q406" s="157">
        <f>ROUND(E406*P406,2)</f>
        <v>0</v>
      </c>
      <c r="R406" s="157"/>
      <c r="S406" s="157" t="s">
        <v>147</v>
      </c>
      <c r="T406" s="157" t="s">
        <v>148</v>
      </c>
      <c r="U406" s="157">
        <v>0.11</v>
      </c>
      <c r="V406" s="157">
        <f>ROUND(E406*U406,2)</f>
        <v>32.01</v>
      </c>
      <c r="W406" s="157"/>
      <c r="X406" s="157" t="s">
        <v>149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150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3" t="s">
        <v>699</v>
      </c>
      <c r="D407" s="159"/>
      <c r="E407" s="160">
        <v>203.7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152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3" t="s">
        <v>700</v>
      </c>
      <c r="D408" s="159"/>
      <c r="E408" s="160">
        <v>87.3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152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68">
        <v>144</v>
      </c>
      <c r="B409" s="169" t="s">
        <v>701</v>
      </c>
      <c r="C409" s="182" t="s">
        <v>702</v>
      </c>
      <c r="D409" s="170" t="s">
        <v>320</v>
      </c>
      <c r="E409" s="171">
        <v>320.10000000000002</v>
      </c>
      <c r="F409" s="172">
        <v>31.7</v>
      </c>
      <c r="G409" s="173">
        <f>ROUND(E409*F409,2)</f>
        <v>10147.17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12278.075699999999</v>
      </c>
      <c r="N409" s="157">
        <v>2.64E-3</v>
      </c>
      <c r="O409" s="157">
        <f>ROUND(E409*N409,2)</f>
        <v>0.85</v>
      </c>
      <c r="P409" s="157">
        <v>0</v>
      </c>
      <c r="Q409" s="157">
        <f>ROUND(E409*P409,2)</f>
        <v>0</v>
      </c>
      <c r="R409" s="157"/>
      <c r="S409" s="157" t="s">
        <v>147</v>
      </c>
      <c r="T409" s="157" t="s">
        <v>148</v>
      </c>
      <c r="U409" s="157">
        <v>0</v>
      </c>
      <c r="V409" s="157">
        <f>ROUND(E409*U409,2)</f>
        <v>0</v>
      </c>
      <c r="W409" s="157"/>
      <c r="X409" s="157" t="s">
        <v>367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368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3" t="s">
        <v>703</v>
      </c>
      <c r="D410" s="159"/>
      <c r="E410" s="160">
        <v>320.10000000000002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152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68">
        <v>145</v>
      </c>
      <c r="B411" s="169" t="s">
        <v>704</v>
      </c>
      <c r="C411" s="182" t="s">
        <v>705</v>
      </c>
      <c r="D411" s="170" t="s">
        <v>146</v>
      </c>
      <c r="E411" s="171">
        <v>740.34765000000004</v>
      </c>
      <c r="F411" s="172">
        <v>197</v>
      </c>
      <c r="G411" s="173">
        <f>ROUND(E411*F411,2)</f>
        <v>145848.49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176476.67289999998</v>
      </c>
      <c r="N411" s="157">
        <v>1.4800000000000001E-2</v>
      </c>
      <c r="O411" s="157">
        <f>ROUND(E411*N411,2)</f>
        <v>10.96</v>
      </c>
      <c r="P411" s="157">
        <v>0</v>
      </c>
      <c r="Q411" s="157">
        <f>ROUND(E411*P411,2)</f>
        <v>0</v>
      </c>
      <c r="R411" s="157" t="s">
        <v>638</v>
      </c>
      <c r="S411" s="157" t="s">
        <v>177</v>
      </c>
      <c r="T411" s="157" t="s">
        <v>178</v>
      </c>
      <c r="U411" s="157">
        <v>0</v>
      </c>
      <c r="V411" s="157">
        <f>ROUND(E411*U411,2)</f>
        <v>0</v>
      </c>
      <c r="W411" s="157"/>
      <c r="X411" s="157" t="s">
        <v>367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368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3" t="s">
        <v>706</v>
      </c>
      <c r="D412" s="159"/>
      <c r="E412" s="160">
        <v>740.34765000000004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152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68">
        <v>146</v>
      </c>
      <c r="B413" s="169" t="s">
        <v>707</v>
      </c>
      <c r="C413" s="182" t="s">
        <v>708</v>
      </c>
      <c r="D413" s="170" t="s">
        <v>146</v>
      </c>
      <c r="E413" s="171">
        <v>148.24995000000001</v>
      </c>
      <c r="F413" s="172">
        <v>205</v>
      </c>
      <c r="G413" s="173">
        <f>ROUND(E413*F413,2)</f>
        <v>30391.24</v>
      </c>
      <c r="H413" s="158"/>
      <c r="I413" s="157">
        <f>ROUND(E413*H413,2)</f>
        <v>0</v>
      </c>
      <c r="J413" s="158"/>
      <c r="K413" s="157">
        <f>ROUND(E413*J413,2)</f>
        <v>0</v>
      </c>
      <c r="L413" s="157">
        <v>21</v>
      </c>
      <c r="M413" s="157">
        <f>G413*(1+L413/100)</f>
        <v>36773.400399999999</v>
      </c>
      <c r="N413" s="157">
        <v>1.1299999999999999E-2</v>
      </c>
      <c r="O413" s="157">
        <f>ROUND(E413*N413,2)</f>
        <v>1.68</v>
      </c>
      <c r="P413" s="157">
        <v>0</v>
      </c>
      <c r="Q413" s="157">
        <f>ROUND(E413*P413,2)</f>
        <v>0</v>
      </c>
      <c r="R413" s="157"/>
      <c r="S413" s="157" t="s">
        <v>147</v>
      </c>
      <c r="T413" s="157" t="s">
        <v>148</v>
      </c>
      <c r="U413" s="157">
        <v>0</v>
      </c>
      <c r="V413" s="157">
        <f>ROUND(E413*U413,2)</f>
        <v>0</v>
      </c>
      <c r="W413" s="157"/>
      <c r="X413" s="157" t="s">
        <v>367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368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22.5" outlineLevel="1" x14ac:dyDescent="0.2">
      <c r="A414" s="154"/>
      <c r="B414" s="155"/>
      <c r="C414" s="183" t="s">
        <v>709</v>
      </c>
      <c r="D414" s="159"/>
      <c r="E414" s="160">
        <v>148.25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152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.5" outlineLevel="1" x14ac:dyDescent="0.2">
      <c r="A415" s="154">
        <v>147</v>
      </c>
      <c r="B415" s="155" t="s">
        <v>710</v>
      </c>
      <c r="C415" s="194" t="s">
        <v>711</v>
      </c>
      <c r="D415" s="156" t="s">
        <v>0</v>
      </c>
      <c r="E415" s="158">
        <f>SUM(G399+G403+G406+G409+G411+G413)/100</f>
        <v>7950.1193000000003</v>
      </c>
      <c r="F415" s="158">
        <v>2</v>
      </c>
      <c r="G415" s="157">
        <f>ROUND(E415*F415,2)</f>
        <v>15900.24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19239.290399999998</v>
      </c>
      <c r="N415" s="157">
        <v>0</v>
      </c>
      <c r="O415" s="157">
        <f>ROUND(E415*N415,2)</f>
        <v>0</v>
      </c>
      <c r="P415" s="157">
        <v>0</v>
      </c>
      <c r="Q415" s="157">
        <f>ROUND(E415*P415,2)</f>
        <v>0</v>
      </c>
      <c r="R415" s="157"/>
      <c r="S415" s="157" t="s">
        <v>177</v>
      </c>
      <c r="T415" s="157" t="s">
        <v>178</v>
      </c>
      <c r="U415" s="157">
        <v>0</v>
      </c>
      <c r="V415" s="157">
        <f>ROUND(E415*U415,2)</f>
        <v>0</v>
      </c>
      <c r="W415" s="157"/>
      <c r="X415" s="157" t="s">
        <v>570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571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">
      <c r="A416" s="162" t="s">
        <v>142</v>
      </c>
      <c r="B416" s="163" t="s">
        <v>90</v>
      </c>
      <c r="C416" s="181" t="s">
        <v>91</v>
      </c>
      <c r="D416" s="164"/>
      <c r="E416" s="165"/>
      <c r="F416" s="166"/>
      <c r="G416" s="167">
        <f>SUMIF(AG417:AG472,"&lt;&gt;NOR",G417:G472)</f>
        <v>97828.049999999988</v>
      </c>
      <c r="H416" s="161"/>
      <c r="I416" s="161">
        <f>SUM(I417:I472)</f>
        <v>0</v>
      </c>
      <c r="J416" s="161"/>
      <c r="K416" s="161">
        <f>SUM(K417:K472)</f>
        <v>0</v>
      </c>
      <c r="L416" s="161"/>
      <c r="M416" s="161">
        <f>SUM(M417:M472)</f>
        <v>118371.94049999998</v>
      </c>
      <c r="N416" s="161"/>
      <c r="O416" s="161">
        <f>SUM(O417:O472)</f>
        <v>0</v>
      </c>
      <c r="P416" s="161"/>
      <c r="Q416" s="161">
        <f>SUM(Q417:Q472)</f>
        <v>0</v>
      </c>
      <c r="R416" s="161"/>
      <c r="S416" s="161"/>
      <c r="T416" s="161"/>
      <c r="U416" s="161"/>
      <c r="V416" s="161">
        <f>SUM(V417:V472)</f>
        <v>0</v>
      </c>
      <c r="W416" s="161"/>
      <c r="X416" s="161"/>
      <c r="AG416" t="s">
        <v>143</v>
      </c>
    </row>
    <row r="417" spans="1:60" outlineLevel="1" x14ac:dyDescent="0.2">
      <c r="A417" s="168">
        <v>148</v>
      </c>
      <c r="B417" s="169" t="s">
        <v>712</v>
      </c>
      <c r="C417" s="182" t="s">
        <v>713</v>
      </c>
      <c r="D417" s="170" t="s">
        <v>714</v>
      </c>
      <c r="E417" s="171">
        <v>43.68</v>
      </c>
      <c r="F417" s="172">
        <v>275</v>
      </c>
      <c r="G417" s="173">
        <f>ROUND(E417*F417,2)</f>
        <v>12012</v>
      </c>
      <c r="H417" s="158"/>
      <c r="I417" s="157">
        <f>ROUND(E417*H417,2)</f>
        <v>0</v>
      </c>
      <c r="J417" s="158"/>
      <c r="K417" s="157">
        <f>ROUND(E417*J417,2)</f>
        <v>0</v>
      </c>
      <c r="L417" s="157">
        <v>21</v>
      </c>
      <c r="M417" s="157">
        <f>G417*(1+L417/100)</f>
        <v>14534.52</v>
      </c>
      <c r="N417" s="157">
        <v>0</v>
      </c>
      <c r="O417" s="157">
        <f>ROUND(E417*N417,2)</f>
        <v>0</v>
      </c>
      <c r="P417" s="157">
        <v>0</v>
      </c>
      <c r="Q417" s="157">
        <f>ROUND(E417*P417,2)</f>
        <v>0</v>
      </c>
      <c r="R417" s="157"/>
      <c r="S417" s="157" t="s">
        <v>147</v>
      </c>
      <c r="T417" s="157" t="s">
        <v>148</v>
      </c>
      <c r="U417" s="157">
        <v>0</v>
      </c>
      <c r="V417" s="157">
        <f>ROUND(E417*U417,2)</f>
        <v>0</v>
      </c>
      <c r="W417" s="157"/>
      <c r="X417" s="157" t="s">
        <v>149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150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3" t="s">
        <v>715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152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3" t="s">
        <v>716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152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3" t="s">
        <v>717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152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3" t="s">
        <v>718</v>
      </c>
      <c r="D421" s="159"/>
      <c r="E421" s="160">
        <v>43.68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152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68">
        <v>149</v>
      </c>
      <c r="B422" s="169" t="s">
        <v>719</v>
      </c>
      <c r="C422" s="182" t="s">
        <v>720</v>
      </c>
      <c r="D422" s="170" t="s">
        <v>714</v>
      </c>
      <c r="E422" s="171">
        <v>30.3</v>
      </c>
      <c r="F422" s="172">
        <v>517</v>
      </c>
      <c r="G422" s="173">
        <f>ROUND(E422*F422,2)</f>
        <v>15665.1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18954.771000000001</v>
      </c>
      <c r="N422" s="157">
        <v>0</v>
      </c>
      <c r="O422" s="157">
        <f>ROUND(E422*N422,2)</f>
        <v>0</v>
      </c>
      <c r="P422" s="157">
        <v>0</v>
      </c>
      <c r="Q422" s="157">
        <f>ROUND(E422*P422,2)</f>
        <v>0</v>
      </c>
      <c r="R422" s="157"/>
      <c r="S422" s="157" t="s">
        <v>147</v>
      </c>
      <c r="T422" s="157" t="s">
        <v>148</v>
      </c>
      <c r="U422" s="157">
        <v>0</v>
      </c>
      <c r="V422" s="157">
        <f>ROUND(E422*U422,2)</f>
        <v>0</v>
      </c>
      <c r="W422" s="157"/>
      <c r="X422" s="157" t="s">
        <v>149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150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3" t="s">
        <v>721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152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3" t="s">
        <v>722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152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3" t="s">
        <v>715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152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3" t="s">
        <v>716</v>
      </c>
      <c r="D426" s="159"/>
      <c r="E426" s="160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152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3" t="s">
        <v>723</v>
      </c>
      <c r="D427" s="159"/>
      <c r="E427" s="160">
        <v>30.3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152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2.5" outlineLevel="1" x14ac:dyDescent="0.2">
      <c r="A428" s="168">
        <v>150</v>
      </c>
      <c r="B428" s="169" t="s">
        <v>724</v>
      </c>
      <c r="C428" s="182" t="s">
        <v>725</v>
      </c>
      <c r="D428" s="170" t="s">
        <v>714</v>
      </c>
      <c r="E428" s="171">
        <v>20.149999999999999</v>
      </c>
      <c r="F428" s="172">
        <v>693</v>
      </c>
      <c r="G428" s="173">
        <f>ROUND(E428*F428,2)</f>
        <v>13963.95</v>
      </c>
      <c r="H428" s="158"/>
      <c r="I428" s="157">
        <f>ROUND(E428*H428,2)</f>
        <v>0</v>
      </c>
      <c r="J428" s="158"/>
      <c r="K428" s="157">
        <f>ROUND(E428*J428,2)</f>
        <v>0</v>
      </c>
      <c r="L428" s="157">
        <v>21</v>
      </c>
      <c r="M428" s="157">
        <f>G428*(1+L428/100)</f>
        <v>16896.379499999999</v>
      </c>
      <c r="N428" s="157">
        <v>0</v>
      </c>
      <c r="O428" s="157">
        <f>ROUND(E428*N428,2)</f>
        <v>0</v>
      </c>
      <c r="P428" s="157">
        <v>0</v>
      </c>
      <c r="Q428" s="157">
        <f>ROUND(E428*P428,2)</f>
        <v>0</v>
      </c>
      <c r="R428" s="157"/>
      <c r="S428" s="157" t="s">
        <v>147</v>
      </c>
      <c r="T428" s="157" t="s">
        <v>148</v>
      </c>
      <c r="U428" s="157">
        <v>0</v>
      </c>
      <c r="V428" s="157">
        <f>ROUND(E428*U428,2)</f>
        <v>0</v>
      </c>
      <c r="W428" s="157"/>
      <c r="X428" s="157" t="s">
        <v>149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150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3" t="s">
        <v>726</v>
      </c>
      <c r="D429" s="159"/>
      <c r="E429" s="160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152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3" t="s">
        <v>727</v>
      </c>
      <c r="D430" s="159"/>
      <c r="E430" s="160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152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3" t="s">
        <v>715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152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3" t="s">
        <v>716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152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3" t="s">
        <v>728</v>
      </c>
      <c r="D433" s="159"/>
      <c r="E433" s="160">
        <v>20.149999999999999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152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68">
        <v>151</v>
      </c>
      <c r="B434" s="169" t="s">
        <v>729</v>
      </c>
      <c r="C434" s="182" t="s">
        <v>730</v>
      </c>
      <c r="D434" s="170" t="s">
        <v>714</v>
      </c>
      <c r="E434" s="171">
        <v>20.149999999999999</v>
      </c>
      <c r="F434" s="172">
        <v>638</v>
      </c>
      <c r="G434" s="173">
        <f>ROUND(E434*F434,2)</f>
        <v>12855.7</v>
      </c>
      <c r="H434" s="158"/>
      <c r="I434" s="157">
        <f>ROUND(E434*H434,2)</f>
        <v>0</v>
      </c>
      <c r="J434" s="158"/>
      <c r="K434" s="157">
        <f>ROUND(E434*J434,2)</f>
        <v>0</v>
      </c>
      <c r="L434" s="157">
        <v>21</v>
      </c>
      <c r="M434" s="157">
        <f>G434*(1+L434/100)</f>
        <v>15555.397000000001</v>
      </c>
      <c r="N434" s="157">
        <v>0</v>
      </c>
      <c r="O434" s="157">
        <f>ROUND(E434*N434,2)</f>
        <v>0</v>
      </c>
      <c r="P434" s="157">
        <v>0</v>
      </c>
      <c r="Q434" s="157">
        <f>ROUND(E434*P434,2)</f>
        <v>0</v>
      </c>
      <c r="R434" s="157"/>
      <c r="S434" s="157" t="s">
        <v>147</v>
      </c>
      <c r="T434" s="157" t="s">
        <v>148</v>
      </c>
      <c r="U434" s="157">
        <v>0</v>
      </c>
      <c r="V434" s="157">
        <f>ROUND(E434*U434,2)</f>
        <v>0</v>
      </c>
      <c r="W434" s="157"/>
      <c r="X434" s="157" t="s">
        <v>149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150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3" t="s">
        <v>731</v>
      </c>
      <c r="D435" s="159"/>
      <c r="E435" s="160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152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3" t="s">
        <v>727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152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3" t="s">
        <v>715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152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3" t="s">
        <v>716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152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3" t="s">
        <v>728</v>
      </c>
      <c r="D439" s="159"/>
      <c r="E439" s="160">
        <v>20.149999999999999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152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.5" outlineLevel="1" x14ac:dyDescent="0.2">
      <c r="A440" s="168">
        <v>152</v>
      </c>
      <c r="B440" s="169" t="s">
        <v>732</v>
      </c>
      <c r="C440" s="182" t="s">
        <v>733</v>
      </c>
      <c r="D440" s="170" t="s">
        <v>714</v>
      </c>
      <c r="E440" s="171">
        <v>19.7</v>
      </c>
      <c r="F440" s="172">
        <v>165</v>
      </c>
      <c r="G440" s="173">
        <f>ROUND(E440*F440,2)</f>
        <v>3250.5</v>
      </c>
      <c r="H440" s="158"/>
      <c r="I440" s="157">
        <f>ROUND(E440*H440,2)</f>
        <v>0</v>
      </c>
      <c r="J440" s="158"/>
      <c r="K440" s="157">
        <f>ROUND(E440*J440,2)</f>
        <v>0</v>
      </c>
      <c r="L440" s="157">
        <v>21</v>
      </c>
      <c r="M440" s="157">
        <f>G440*(1+L440/100)</f>
        <v>3933.105</v>
      </c>
      <c r="N440" s="157">
        <v>0</v>
      </c>
      <c r="O440" s="157">
        <f>ROUND(E440*N440,2)</f>
        <v>0</v>
      </c>
      <c r="P440" s="157">
        <v>0</v>
      </c>
      <c r="Q440" s="157">
        <f>ROUND(E440*P440,2)</f>
        <v>0</v>
      </c>
      <c r="R440" s="157"/>
      <c r="S440" s="157" t="s">
        <v>147</v>
      </c>
      <c r="T440" s="157" t="s">
        <v>148</v>
      </c>
      <c r="U440" s="157">
        <v>0</v>
      </c>
      <c r="V440" s="157">
        <f>ROUND(E440*U440,2)</f>
        <v>0</v>
      </c>
      <c r="W440" s="157"/>
      <c r="X440" s="157" t="s">
        <v>149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150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3" t="s">
        <v>734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152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3" t="s">
        <v>715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152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3" t="s">
        <v>716</v>
      </c>
      <c r="D443" s="159"/>
      <c r="E443" s="160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152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3" t="s">
        <v>735</v>
      </c>
      <c r="D444" s="159"/>
      <c r="E444" s="160">
        <v>19.7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152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2.5" outlineLevel="1" x14ac:dyDescent="0.2">
      <c r="A445" s="168">
        <v>153</v>
      </c>
      <c r="B445" s="169" t="s">
        <v>736</v>
      </c>
      <c r="C445" s="182" t="s">
        <v>737</v>
      </c>
      <c r="D445" s="170" t="s">
        <v>714</v>
      </c>
      <c r="E445" s="171">
        <v>28.94</v>
      </c>
      <c r="F445" s="172">
        <v>363</v>
      </c>
      <c r="G445" s="173">
        <f>ROUND(E445*F445,2)</f>
        <v>10505.22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12711.316199999999</v>
      </c>
      <c r="N445" s="157">
        <v>0</v>
      </c>
      <c r="O445" s="157">
        <f>ROUND(E445*N445,2)</f>
        <v>0</v>
      </c>
      <c r="P445" s="157">
        <v>0</v>
      </c>
      <c r="Q445" s="157">
        <f>ROUND(E445*P445,2)</f>
        <v>0</v>
      </c>
      <c r="R445" s="157"/>
      <c r="S445" s="157" t="s">
        <v>147</v>
      </c>
      <c r="T445" s="157" t="s">
        <v>148</v>
      </c>
      <c r="U445" s="157">
        <v>0</v>
      </c>
      <c r="V445" s="157">
        <f>ROUND(E445*U445,2)</f>
        <v>0</v>
      </c>
      <c r="W445" s="157"/>
      <c r="X445" s="157" t="s">
        <v>149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150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3" t="s">
        <v>738</v>
      </c>
      <c r="D446" s="159"/>
      <c r="E446" s="160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152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3" t="s">
        <v>715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152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3" t="s">
        <v>716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152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3" t="s">
        <v>739</v>
      </c>
      <c r="D449" s="159"/>
      <c r="E449" s="160">
        <v>28.94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152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.5" outlineLevel="1" x14ac:dyDescent="0.2">
      <c r="A450" s="168">
        <v>154</v>
      </c>
      <c r="B450" s="169" t="s">
        <v>740</v>
      </c>
      <c r="C450" s="182" t="s">
        <v>741</v>
      </c>
      <c r="D450" s="170" t="s">
        <v>714</v>
      </c>
      <c r="E450" s="171">
        <v>28.94</v>
      </c>
      <c r="F450" s="172">
        <v>638</v>
      </c>
      <c r="G450" s="173">
        <f>ROUND(E450*F450,2)</f>
        <v>18463.72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22341.101200000001</v>
      </c>
      <c r="N450" s="157">
        <v>0</v>
      </c>
      <c r="O450" s="157">
        <f>ROUND(E450*N450,2)</f>
        <v>0</v>
      </c>
      <c r="P450" s="157">
        <v>0</v>
      </c>
      <c r="Q450" s="157">
        <f>ROUND(E450*P450,2)</f>
        <v>0</v>
      </c>
      <c r="R450" s="157"/>
      <c r="S450" s="157" t="s">
        <v>147</v>
      </c>
      <c r="T450" s="157" t="s">
        <v>148</v>
      </c>
      <c r="U450" s="157">
        <v>0</v>
      </c>
      <c r="V450" s="157">
        <f>ROUND(E450*U450,2)</f>
        <v>0</v>
      </c>
      <c r="W450" s="157"/>
      <c r="X450" s="157" t="s">
        <v>149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150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3" t="s">
        <v>742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152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3" t="s">
        <v>715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152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3" t="s">
        <v>716</v>
      </c>
      <c r="D453" s="159"/>
      <c r="E453" s="160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152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3" t="s">
        <v>739</v>
      </c>
      <c r="D454" s="159"/>
      <c r="E454" s="160">
        <v>28.94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152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.5" outlineLevel="1" x14ac:dyDescent="0.2">
      <c r="A455" s="168">
        <v>155</v>
      </c>
      <c r="B455" s="169" t="s">
        <v>743</v>
      </c>
      <c r="C455" s="182" t="s">
        <v>744</v>
      </c>
      <c r="D455" s="170" t="s">
        <v>159</v>
      </c>
      <c r="E455" s="171">
        <v>3</v>
      </c>
      <c r="F455" s="172">
        <v>1590</v>
      </c>
      <c r="G455" s="173">
        <f>ROUND(E455*F455,2)</f>
        <v>4770</v>
      </c>
      <c r="H455" s="158"/>
      <c r="I455" s="157">
        <f>ROUND(E455*H455,2)</f>
        <v>0</v>
      </c>
      <c r="J455" s="158"/>
      <c r="K455" s="157">
        <f>ROUND(E455*J455,2)</f>
        <v>0</v>
      </c>
      <c r="L455" s="157">
        <v>21</v>
      </c>
      <c r="M455" s="157">
        <f>G455*(1+L455/100)</f>
        <v>5771.7</v>
      </c>
      <c r="N455" s="157">
        <v>0</v>
      </c>
      <c r="O455" s="157">
        <f>ROUND(E455*N455,2)</f>
        <v>0</v>
      </c>
      <c r="P455" s="157">
        <v>0</v>
      </c>
      <c r="Q455" s="157">
        <f>ROUND(E455*P455,2)</f>
        <v>0</v>
      </c>
      <c r="R455" s="157"/>
      <c r="S455" s="157" t="s">
        <v>147</v>
      </c>
      <c r="T455" s="157" t="s">
        <v>148</v>
      </c>
      <c r="U455" s="157">
        <v>0</v>
      </c>
      <c r="V455" s="157">
        <f>ROUND(E455*U455,2)</f>
        <v>0</v>
      </c>
      <c r="W455" s="157"/>
      <c r="X455" s="157" t="s">
        <v>149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150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3" t="s">
        <v>745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152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3" t="s">
        <v>715</v>
      </c>
      <c r="D457" s="159"/>
      <c r="E457" s="160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152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3" t="s">
        <v>716</v>
      </c>
      <c r="D458" s="159"/>
      <c r="E458" s="160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152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3" t="s">
        <v>746</v>
      </c>
      <c r="D459" s="159"/>
      <c r="E459" s="160">
        <v>3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152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8">
        <v>156</v>
      </c>
      <c r="B460" s="169" t="s">
        <v>747</v>
      </c>
      <c r="C460" s="182" t="s">
        <v>748</v>
      </c>
      <c r="D460" s="170" t="s">
        <v>714</v>
      </c>
      <c r="E460" s="171">
        <v>18.559999999999999</v>
      </c>
      <c r="F460" s="172">
        <v>221</v>
      </c>
      <c r="G460" s="173">
        <f>ROUND(E460*F460,2)</f>
        <v>4101.76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4963.1296000000002</v>
      </c>
      <c r="N460" s="157">
        <v>0</v>
      </c>
      <c r="O460" s="157">
        <f>ROUND(E460*N460,2)</f>
        <v>0</v>
      </c>
      <c r="P460" s="157">
        <v>0</v>
      </c>
      <c r="Q460" s="157">
        <f>ROUND(E460*P460,2)</f>
        <v>0</v>
      </c>
      <c r="R460" s="157"/>
      <c r="S460" s="157" t="s">
        <v>147</v>
      </c>
      <c r="T460" s="157" t="s">
        <v>148</v>
      </c>
      <c r="U460" s="157">
        <v>0</v>
      </c>
      <c r="V460" s="157">
        <f>ROUND(E460*U460,2)</f>
        <v>0</v>
      </c>
      <c r="W460" s="157"/>
      <c r="X460" s="157" t="s">
        <v>149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150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3" t="s">
        <v>749</v>
      </c>
      <c r="D461" s="159"/>
      <c r="E461" s="160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152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3" t="s">
        <v>715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152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3" t="s">
        <v>716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152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3" t="s">
        <v>750</v>
      </c>
      <c r="D464" s="159"/>
      <c r="E464" s="160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152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3" t="s">
        <v>751</v>
      </c>
      <c r="D465" s="159"/>
      <c r="E465" s="160">
        <v>18.559999999999999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152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ht="22.5" outlineLevel="1" x14ac:dyDescent="0.2">
      <c r="A466" s="168">
        <v>157</v>
      </c>
      <c r="B466" s="169" t="s">
        <v>752</v>
      </c>
      <c r="C466" s="182" t="s">
        <v>753</v>
      </c>
      <c r="D466" s="170" t="s">
        <v>714</v>
      </c>
      <c r="E466" s="171">
        <v>1.45</v>
      </c>
      <c r="F466" s="172">
        <v>222</v>
      </c>
      <c r="G466" s="173">
        <f>ROUND(E466*F466,2)</f>
        <v>321.89999999999998</v>
      </c>
      <c r="H466" s="158"/>
      <c r="I466" s="157">
        <f>ROUND(E466*H466,2)</f>
        <v>0</v>
      </c>
      <c r="J466" s="158"/>
      <c r="K466" s="157">
        <f>ROUND(E466*J466,2)</f>
        <v>0</v>
      </c>
      <c r="L466" s="157">
        <v>21</v>
      </c>
      <c r="M466" s="157">
        <f>G466*(1+L466/100)</f>
        <v>389.49899999999997</v>
      </c>
      <c r="N466" s="157">
        <v>0</v>
      </c>
      <c r="O466" s="157">
        <f>ROUND(E466*N466,2)</f>
        <v>0</v>
      </c>
      <c r="P466" s="157">
        <v>0</v>
      </c>
      <c r="Q466" s="157">
        <f>ROUND(E466*P466,2)</f>
        <v>0</v>
      </c>
      <c r="R466" s="157"/>
      <c r="S466" s="157" t="s">
        <v>147</v>
      </c>
      <c r="T466" s="157" t="s">
        <v>148</v>
      </c>
      <c r="U466" s="157">
        <v>0</v>
      </c>
      <c r="V466" s="157">
        <f>ROUND(E466*U466,2)</f>
        <v>0</v>
      </c>
      <c r="W466" s="157"/>
      <c r="X466" s="157" t="s">
        <v>149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150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3" t="s">
        <v>754</v>
      </c>
      <c r="D467" s="159"/>
      <c r="E467" s="160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152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3" t="s">
        <v>715</v>
      </c>
      <c r="D468" s="159"/>
      <c r="E468" s="160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152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3" t="s">
        <v>716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152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3" t="s">
        <v>750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152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3" t="s">
        <v>755</v>
      </c>
      <c r="D471" s="159"/>
      <c r="E471" s="160">
        <v>1.45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152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>
        <v>158</v>
      </c>
      <c r="B472" s="155" t="s">
        <v>756</v>
      </c>
      <c r="C472" s="194" t="s">
        <v>757</v>
      </c>
      <c r="D472" s="156" t="s">
        <v>0</v>
      </c>
      <c r="E472" s="158">
        <f>SUM(G417+G422+G428+G434+G440+G445+G450+G455+G460+G466)/100</f>
        <v>959.09849999999994</v>
      </c>
      <c r="F472" s="158">
        <v>2</v>
      </c>
      <c r="G472" s="157">
        <f>ROUND(E472*F472,2)</f>
        <v>1918.2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2321.0219999999999</v>
      </c>
      <c r="N472" s="157">
        <v>0</v>
      </c>
      <c r="O472" s="157">
        <f>ROUND(E472*N472,2)</f>
        <v>0</v>
      </c>
      <c r="P472" s="157">
        <v>0</v>
      </c>
      <c r="Q472" s="157">
        <f>ROUND(E472*P472,2)</f>
        <v>0</v>
      </c>
      <c r="R472" s="157"/>
      <c r="S472" s="157" t="s">
        <v>177</v>
      </c>
      <c r="T472" s="157" t="s">
        <v>178</v>
      </c>
      <c r="U472" s="157">
        <v>0</v>
      </c>
      <c r="V472" s="157">
        <f>ROUND(E472*U472,2)</f>
        <v>0</v>
      </c>
      <c r="W472" s="157"/>
      <c r="X472" s="157" t="s">
        <v>570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571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x14ac:dyDescent="0.2">
      <c r="A473" s="162" t="s">
        <v>142</v>
      </c>
      <c r="B473" s="163" t="s">
        <v>92</v>
      </c>
      <c r="C473" s="181" t="s">
        <v>93</v>
      </c>
      <c r="D473" s="164"/>
      <c r="E473" s="165"/>
      <c r="F473" s="166"/>
      <c r="G473" s="167">
        <f>SUMIF(AG474:AG513,"&lt;&gt;NOR",G474:G513)</f>
        <v>1679416.71</v>
      </c>
      <c r="H473" s="161"/>
      <c r="I473" s="161">
        <f>SUM(I474:I513)</f>
        <v>0</v>
      </c>
      <c r="J473" s="161"/>
      <c r="K473" s="161">
        <f>SUM(K474:K513)</f>
        <v>0</v>
      </c>
      <c r="L473" s="161"/>
      <c r="M473" s="161">
        <f>SUM(M474:M513)</f>
        <v>2032094.2191000001</v>
      </c>
      <c r="N473" s="161"/>
      <c r="O473" s="161">
        <f>SUM(O474:O513)</f>
        <v>4.33</v>
      </c>
      <c r="P473" s="161"/>
      <c r="Q473" s="161">
        <f>SUM(Q474:Q513)</f>
        <v>0</v>
      </c>
      <c r="R473" s="161"/>
      <c r="S473" s="161"/>
      <c r="T473" s="161"/>
      <c r="U473" s="161"/>
      <c r="V473" s="161">
        <f>SUM(V474:V513)</f>
        <v>15.58</v>
      </c>
      <c r="W473" s="161"/>
      <c r="X473" s="161"/>
      <c r="AG473" t="s">
        <v>143</v>
      </c>
    </row>
    <row r="474" spans="1:60" ht="22.5" outlineLevel="1" x14ac:dyDescent="0.2">
      <c r="A474" s="168">
        <v>159</v>
      </c>
      <c r="B474" s="169" t="s">
        <v>758</v>
      </c>
      <c r="C474" s="182" t="s">
        <v>759</v>
      </c>
      <c r="D474" s="170" t="s">
        <v>159</v>
      </c>
      <c r="E474" s="171">
        <v>4</v>
      </c>
      <c r="F474" s="172">
        <v>7460</v>
      </c>
      <c r="G474" s="173">
        <f>ROUND(E474*F474,2)</f>
        <v>29840</v>
      </c>
      <c r="H474" s="158"/>
      <c r="I474" s="157">
        <f>ROUND(E474*H474,2)</f>
        <v>0</v>
      </c>
      <c r="J474" s="158"/>
      <c r="K474" s="157">
        <f>ROUND(E474*J474,2)</f>
        <v>0</v>
      </c>
      <c r="L474" s="157">
        <v>21</v>
      </c>
      <c r="M474" s="157">
        <f>G474*(1+L474/100)</f>
        <v>36106.400000000001</v>
      </c>
      <c r="N474" s="157">
        <v>0</v>
      </c>
      <c r="O474" s="157">
        <f>ROUND(E474*N474,2)</f>
        <v>0</v>
      </c>
      <c r="P474" s="157">
        <v>0</v>
      </c>
      <c r="Q474" s="157">
        <f>ROUND(E474*P474,2)</f>
        <v>0</v>
      </c>
      <c r="R474" s="157"/>
      <c r="S474" s="157" t="s">
        <v>147</v>
      </c>
      <c r="T474" s="157" t="s">
        <v>148</v>
      </c>
      <c r="U474" s="157">
        <v>0</v>
      </c>
      <c r="V474" s="157">
        <f>ROUND(E474*U474,2)</f>
        <v>0</v>
      </c>
      <c r="W474" s="157"/>
      <c r="X474" s="157" t="s">
        <v>149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150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154"/>
      <c r="B475" s="155"/>
      <c r="C475" s="183" t="s">
        <v>760</v>
      </c>
      <c r="D475" s="159"/>
      <c r="E475" s="160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152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3" t="s">
        <v>761</v>
      </c>
      <c r="D476" s="159"/>
      <c r="E476" s="160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152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3" t="s">
        <v>762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152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3" t="s">
        <v>763</v>
      </c>
      <c r="D478" s="159"/>
      <c r="E478" s="160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152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.5" outlineLevel="1" x14ac:dyDescent="0.2">
      <c r="A479" s="154"/>
      <c r="B479" s="155"/>
      <c r="C479" s="183" t="s">
        <v>764</v>
      </c>
      <c r="D479" s="159"/>
      <c r="E479" s="160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152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3" t="s">
        <v>765</v>
      </c>
      <c r="D480" s="159"/>
      <c r="E480" s="160">
        <v>1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152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3" t="s">
        <v>766</v>
      </c>
      <c r="D481" s="159"/>
      <c r="E481" s="160">
        <v>3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152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45" outlineLevel="1" x14ac:dyDescent="0.2">
      <c r="A482" s="168">
        <v>160</v>
      </c>
      <c r="B482" s="169" t="s">
        <v>767</v>
      </c>
      <c r="C482" s="182" t="s">
        <v>768</v>
      </c>
      <c r="D482" s="170" t="s">
        <v>358</v>
      </c>
      <c r="E482" s="171">
        <v>344.62049999999999</v>
      </c>
      <c r="F482" s="172">
        <v>1630</v>
      </c>
      <c r="G482" s="173">
        <f>ROUND(E482*F482,2)</f>
        <v>561731.42000000004</v>
      </c>
      <c r="H482" s="158"/>
      <c r="I482" s="157">
        <f>ROUND(E482*H482,2)</f>
        <v>0</v>
      </c>
      <c r="J482" s="158"/>
      <c r="K482" s="157">
        <f>ROUND(E482*J482,2)</f>
        <v>0</v>
      </c>
      <c r="L482" s="157">
        <v>21</v>
      </c>
      <c r="M482" s="157">
        <f>G482*(1+L482/100)</f>
        <v>679695.01820000005</v>
      </c>
      <c r="N482" s="157">
        <v>1.223E-2</v>
      </c>
      <c r="O482" s="157">
        <f>ROUND(E482*N482,2)</f>
        <v>4.21</v>
      </c>
      <c r="P482" s="157">
        <v>0</v>
      </c>
      <c r="Q482" s="157">
        <f>ROUND(E482*P482,2)</f>
        <v>0</v>
      </c>
      <c r="R482" s="157"/>
      <c r="S482" s="157" t="s">
        <v>147</v>
      </c>
      <c r="T482" s="157" t="s">
        <v>148</v>
      </c>
      <c r="U482" s="157">
        <v>0</v>
      </c>
      <c r="V482" s="157">
        <f>ROUND(E482*U482,2)</f>
        <v>0</v>
      </c>
      <c r="W482" s="157"/>
      <c r="X482" s="157" t="s">
        <v>149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150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3" t="s">
        <v>769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152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22.5" outlineLevel="1" x14ac:dyDescent="0.2">
      <c r="A484" s="154"/>
      <c r="B484" s="155"/>
      <c r="C484" s="183" t="s">
        <v>770</v>
      </c>
      <c r="D484" s="159"/>
      <c r="E484" s="160">
        <v>344.62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152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.5" outlineLevel="1" x14ac:dyDescent="0.2">
      <c r="A485" s="168">
        <v>161</v>
      </c>
      <c r="B485" s="169" t="s">
        <v>771</v>
      </c>
      <c r="C485" s="182" t="s">
        <v>772</v>
      </c>
      <c r="D485" s="170" t="s">
        <v>714</v>
      </c>
      <c r="E485" s="171">
        <v>8</v>
      </c>
      <c r="F485" s="172">
        <v>602</v>
      </c>
      <c r="G485" s="173">
        <f>ROUND(E485*F485,2)</f>
        <v>4816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5827.36</v>
      </c>
      <c r="N485" s="157">
        <v>1.464E-2</v>
      </c>
      <c r="O485" s="157">
        <f>ROUND(E485*N485,2)</f>
        <v>0.12</v>
      </c>
      <c r="P485" s="157">
        <v>0</v>
      </c>
      <c r="Q485" s="157">
        <f>ROUND(E485*P485,2)</f>
        <v>0</v>
      </c>
      <c r="R485" s="157"/>
      <c r="S485" s="157" t="s">
        <v>147</v>
      </c>
      <c r="T485" s="157" t="s">
        <v>148</v>
      </c>
      <c r="U485" s="157">
        <v>0</v>
      </c>
      <c r="V485" s="157">
        <f>ROUND(E485*U485,2)</f>
        <v>0</v>
      </c>
      <c r="W485" s="157"/>
      <c r="X485" s="157" t="s">
        <v>149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150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1" x14ac:dyDescent="0.2">
      <c r="A486" s="154"/>
      <c r="B486" s="155"/>
      <c r="C486" s="183" t="s">
        <v>773</v>
      </c>
      <c r="D486" s="159"/>
      <c r="E486" s="160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152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3" t="s">
        <v>774</v>
      </c>
      <c r="D487" s="159"/>
      <c r="E487" s="160">
        <v>8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152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68">
        <v>162</v>
      </c>
      <c r="B488" s="169" t="s">
        <v>775</v>
      </c>
      <c r="C488" s="182" t="s">
        <v>776</v>
      </c>
      <c r="D488" s="170" t="s">
        <v>686</v>
      </c>
      <c r="E488" s="171">
        <v>1</v>
      </c>
      <c r="F488" s="172">
        <v>15721</v>
      </c>
      <c r="G488" s="173">
        <f>ROUND(E488*F488,2)</f>
        <v>15721</v>
      </c>
      <c r="H488" s="158"/>
      <c r="I488" s="157">
        <f>ROUND(E488*H488,2)</f>
        <v>0</v>
      </c>
      <c r="J488" s="158"/>
      <c r="K488" s="157">
        <f>ROUND(E488*J488,2)</f>
        <v>0</v>
      </c>
      <c r="L488" s="157">
        <v>21</v>
      </c>
      <c r="M488" s="157">
        <f>G488*(1+L488/100)</f>
        <v>19022.41</v>
      </c>
      <c r="N488" s="157">
        <v>0</v>
      </c>
      <c r="O488" s="157">
        <f>ROUND(E488*N488,2)</f>
        <v>0</v>
      </c>
      <c r="P488" s="157">
        <v>0</v>
      </c>
      <c r="Q488" s="157">
        <f>ROUND(E488*P488,2)</f>
        <v>0</v>
      </c>
      <c r="R488" s="157"/>
      <c r="S488" s="157" t="s">
        <v>147</v>
      </c>
      <c r="T488" s="157" t="s">
        <v>148</v>
      </c>
      <c r="U488" s="157">
        <v>0</v>
      </c>
      <c r="V488" s="157">
        <f>ROUND(E488*U488,2)</f>
        <v>0</v>
      </c>
      <c r="W488" s="157"/>
      <c r="X488" s="157" t="s">
        <v>149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150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3" t="s">
        <v>777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152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3" t="s">
        <v>778</v>
      </c>
      <c r="D490" s="159"/>
      <c r="E490" s="160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152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3" t="s">
        <v>779</v>
      </c>
      <c r="D491" s="159"/>
      <c r="E491" s="160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152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3" t="s">
        <v>780</v>
      </c>
      <c r="D492" s="159"/>
      <c r="E492" s="160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152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3" t="s">
        <v>781</v>
      </c>
      <c r="D493" s="159"/>
      <c r="E493" s="160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152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3" t="s">
        <v>782</v>
      </c>
      <c r="D494" s="159"/>
      <c r="E494" s="160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152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3" t="s">
        <v>783</v>
      </c>
      <c r="D495" s="159"/>
      <c r="E495" s="160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152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3" t="s">
        <v>693</v>
      </c>
      <c r="D496" s="159"/>
      <c r="E496" s="160">
        <v>1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152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33.75" outlineLevel="1" x14ac:dyDescent="0.2">
      <c r="A497" s="168">
        <v>163</v>
      </c>
      <c r="B497" s="169" t="s">
        <v>784</v>
      </c>
      <c r="C497" s="182" t="s">
        <v>785</v>
      </c>
      <c r="D497" s="170" t="s">
        <v>159</v>
      </c>
      <c r="E497" s="171">
        <v>3</v>
      </c>
      <c r="F497" s="172">
        <v>16251</v>
      </c>
      <c r="G497" s="173">
        <f>ROUND(E497*F497,2)</f>
        <v>48753</v>
      </c>
      <c r="H497" s="158"/>
      <c r="I497" s="157">
        <f>ROUND(E497*H497,2)</f>
        <v>0</v>
      </c>
      <c r="J497" s="158"/>
      <c r="K497" s="157">
        <f>ROUND(E497*J497,2)</f>
        <v>0</v>
      </c>
      <c r="L497" s="157">
        <v>21</v>
      </c>
      <c r="M497" s="157">
        <f>G497*(1+L497/100)</f>
        <v>58991.13</v>
      </c>
      <c r="N497" s="157">
        <v>0</v>
      </c>
      <c r="O497" s="157">
        <f>ROUND(E497*N497,2)</f>
        <v>0</v>
      </c>
      <c r="P497" s="157">
        <v>0</v>
      </c>
      <c r="Q497" s="157">
        <f>ROUND(E497*P497,2)</f>
        <v>0</v>
      </c>
      <c r="R497" s="157"/>
      <c r="S497" s="157" t="s">
        <v>147</v>
      </c>
      <c r="T497" s="157" t="s">
        <v>148</v>
      </c>
      <c r="U497" s="157">
        <v>0</v>
      </c>
      <c r="V497" s="157">
        <f>ROUND(E497*U497,2)</f>
        <v>0</v>
      </c>
      <c r="W497" s="157"/>
      <c r="X497" s="157" t="s">
        <v>149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150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22.5" outlineLevel="1" x14ac:dyDescent="0.2">
      <c r="A498" s="154"/>
      <c r="B498" s="155"/>
      <c r="C498" s="183" t="s">
        <v>760</v>
      </c>
      <c r="D498" s="159"/>
      <c r="E498" s="160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152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3" t="s">
        <v>761</v>
      </c>
      <c r="D499" s="159"/>
      <c r="E499" s="160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152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3" t="s">
        <v>786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152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3" t="s">
        <v>787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152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3" t="s">
        <v>763</v>
      </c>
      <c r="D502" s="159"/>
      <c r="E502" s="160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152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54"/>
      <c r="B503" s="155"/>
      <c r="C503" s="183" t="s">
        <v>764</v>
      </c>
      <c r="D503" s="159"/>
      <c r="E503" s="160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152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3" t="s">
        <v>788</v>
      </c>
      <c r="D504" s="159"/>
      <c r="E504" s="160">
        <v>2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152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3" t="s">
        <v>789</v>
      </c>
      <c r="D505" s="159"/>
      <c r="E505" s="160">
        <v>1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152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22.5" outlineLevel="1" x14ac:dyDescent="0.2">
      <c r="A506" s="168">
        <v>164</v>
      </c>
      <c r="B506" s="169" t="s">
        <v>790</v>
      </c>
      <c r="C506" s="182" t="s">
        <v>791</v>
      </c>
      <c r="D506" s="170" t="s">
        <v>358</v>
      </c>
      <c r="E506" s="171">
        <v>501.44</v>
      </c>
      <c r="F506" s="172">
        <v>1960</v>
      </c>
      <c r="G506" s="173">
        <f>ROUND(E506*F506,2)</f>
        <v>982822.40000000002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21</v>
      </c>
      <c r="M506" s="157">
        <f>G506*(1+L506/100)</f>
        <v>1189215.1040000001</v>
      </c>
      <c r="N506" s="157">
        <v>0</v>
      </c>
      <c r="O506" s="157">
        <f>ROUND(E506*N506,2)</f>
        <v>0</v>
      </c>
      <c r="P506" s="157">
        <v>0</v>
      </c>
      <c r="Q506" s="157">
        <f>ROUND(E506*P506,2)</f>
        <v>0</v>
      </c>
      <c r="R506" s="157"/>
      <c r="S506" s="157" t="s">
        <v>147</v>
      </c>
      <c r="T506" s="157" t="s">
        <v>148</v>
      </c>
      <c r="U506" s="157">
        <v>0</v>
      </c>
      <c r="V506" s="157">
        <f>ROUND(E506*U506,2)</f>
        <v>0</v>
      </c>
      <c r="W506" s="157"/>
      <c r="X506" s="157" t="s">
        <v>149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150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3" t="s">
        <v>792</v>
      </c>
      <c r="D507" s="159"/>
      <c r="E507" s="160">
        <v>501.44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152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74">
        <v>165</v>
      </c>
      <c r="B508" s="175" t="s">
        <v>793</v>
      </c>
      <c r="C508" s="184" t="s">
        <v>794</v>
      </c>
      <c r="D508" s="176" t="s">
        <v>795</v>
      </c>
      <c r="E508" s="177">
        <v>1</v>
      </c>
      <c r="F508" s="178">
        <v>10000</v>
      </c>
      <c r="G508" s="179">
        <f t="shared" ref="G508:G513" si="0">ROUND(E508*F508,2)</f>
        <v>10000</v>
      </c>
      <c r="H508" s="158"/>
      <c r="I508" s="157">
        <f t="shared" ref="I508:I513" si="1">ROUND(E508*H508,2)</f>
        <v>0</v>
      </c>
      <c r="J508" s="158"/>
      <c r="K508" s="157">
        <f t="shared" ref="K508:K513" si="2">ROUND(E508*J508,2)</f>
        <v>0</v>
      </c>
      <c r="L508" s="157">
        <v>21</v>
      </c>
      <c r="M508" s="157">
        <f t="shared" ref="M508:M513" si="3">G508*(1+L508/100)</f>
        <v>12100</v>
      </c>
      <c r="N508" s="157">
        <v>0</v>
      </c>
      <c r="O508" s="157">
        <f t="shared" ref="O508:O513" si="4">ROUND(E508*N508,2)</f>
        <v>0</v>
      </c>
      <c r="P508" s="157">
        <v>0</v>
      </c>
      <c r="Q508" s="157">
        <f t="shared" ref="Q508:Q513" si="5">ROUND(E508*P508,2)</f>
        <v>0</v>
      </c>
      <c r="R508" s="157"/>
      <c r="S508" s="157" t="s">
        <v>147</v>
      </c>
      <c r="T508" s="157" t="s">
        <v>148</v>
      </c>
      <c r="U508" s="157">
        <v>0</v>
      </c>
      <c r="V508" s="157">
        <f t="shared" ref="V508:V513" si="6">ROUND(E508*U508,2)</f>
        <v>0</v>
      </c>
      <c r="W508" s="157"/>
      <c r="X508" s="157" t="s">
        <v>149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150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33.75" outlineLevel="1" x14ac:dyDescent="0.2">
      <c r="A509" s="174">
        <v>166</v>
      </c>
      <c r="B509" s="175" t="s">
        <v>796</v>
      </c>
      <c r="C509" s="184" t="s">
        <v>797</v>
      </c>
      <c r="D509" s="176" t="s">
        <v>250</v>
      </c>
      <c r="E509" s="177">
        <v>7</v>
      </c>
      <c r="F509" s="178">
        <v>612</v>
      </c>
      <c r="G509" s="179">
        <f t="shared" si="0"/>
        <v>4284</v>
      </c>
      <c r="H509" s="158"/>
      <c r="I509" s="157">
        <f t="shared" si="1"/>
        <v>0</v>
      </c>
      <c r="J509" s="158"/>
      <c r="K509" s="157">
        <f t="shared" si="2"/>
        <v>0</v>
      </c>
      <c r="L509" s="157">
        <v>21</v>
      </c>
      <c r="M509" s="157">
        <f t="shared" si="3"/>
        <v>5183.6399999999994</v>
      </c>
      <c r="N509" s="157">
        <v>0</v>
      </c>
      <c r="O509" s="157">
        <f t="shared" si="4"/>
        <v>0</v>
      </c>
      <c r="P509" s="157">
        <v>0</v>
      </c>
      <c r="Q509" s="157">
        <f t="shared" si="5"/>
        <v>0</v>
      </c>
      <c r="R509" s="157"/>
      <c r="S509" s="157" t="s">
        <v>147</v>
      </c>
      <c r="T509" s="157" t="s">
        <v>148</v>
      </c>
      <c r="U509" s="157">
        <v>1.45</v>
      </c>
      <c r="V509" s="157">
        <f t="shared" si="6"/>
        <v>10.15</v>
      </c>
      <c r="W509" s="157"/>
      <c r="X509" s="157" t="s">
        <v>149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150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74">
        <v>167</v>
      </c>
      <c r="B510" s="175" t="s">
        <v>798</v>
      </c>
      <c r="C510" s="184" t="s">
        <v>799</v>
      </c>
      <c r="D510" s="176" t="s">
        <v>250</v>
      </c>
      <c r="E510" s="177">
        <v>7</v>
      </c>
      <c r="F510" s="178">
        <v>237.5</v>
      </c>
      <c r="G510" s="179">
        <f t="shared" si="0"/>
        <v>1662.5</v>
      </c>
      <c r="H510" s="158"/>
      <c r="I510" s="157">
        <f t="shared" si="1"/>
        <v>0</v>
      </c>
      <c r="J510" s="158"/>
      <c r="K510" s="157">
        <f t="shared" si="2"/>
        <v>0</v>
      </c>
      <c r="L510" s="157">
        <v>21</v>
      </c>
      <c r="M510" s="157">
        <f t="shared" si="3"/>
        <v>2011.625</v>
      </c>
      <c r="N510" s="157">
        <v>0</v>
      </c>
      <c r="O510" s="157">
        <f t="shared" si="4"/>
        <v>0</v>
      </c>
      <c r="P510" s="157">
        <v>0</v>
      </c>
      <c r="Q510" s="157">
        <f t="shared" si="5"/>
        <v>0</v>
      </c>
      <c r="R510" s="157"/>
      <c r="S510" s="157" t="s">
        <v>147</v>
      </c>
      <c r="T510" s="157" t="s">
        <v>148</v>
      </c>
      <c r="U510" s="157">
        <v>0.77500000000000002</v>
      </c>
      <c r="V510" s="157">
        <f t="shared" si="6"/>
        <v>5.43</v>
      </c>
      <c r="W510" s="157"/>
      <c r="X510" s="157" t="s">
        <v>149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150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2.5" outlineLevel="1" x14ac:dyDescent="0.2">
      <c r="A511" s="174">
        <v>168</v>
      </c>
      <c r="B511" s="175" t="s">
        <v>800</v>
      </c>
      <c r="C511" s="184" t="s">
        <v>801</v>
      </c>
      <c r="D511" s="176" t="s">
        <v>250</v>
      </c>
      <c r="E511" s="177">
        <v>4</v>
      </c>
      <c r="F511" s="178">
        <v>490</v>
      </c>
      <c r="G511" s="179">
        <f t="shared" si="0"/>
        <v>1960</v>
      </c>
      <c r="H511" s="158"/>
      <c r="I511" s="157">
        <f t="shared" si="1"/>
        <v>0</v>
      </c>
      <c r="J511" s="158"/>
      <c r="K511" s="157">
        <f t="shared" si="2"/>
        <v>0</v>
      </c>
      <c r="L511" s="157">
        <v>21</v>
      </c>
      <c r="M511" s="157">
        <f t="shared" si="3"/>
        <v>2371.6</v>
      </c>
      <c r="N511" s="157">
        <v>7.5000000000000002E-4</v>
      </c>
      <c r="O511" s="157">
        <f t="shared" si="4"/>
        <v>0</v>
      </c>
      <c r="P511" s="157">
        <v>0</v>
      </c>
      <c r="Q511" s="157">
        <f t="shared" si="5"/>
        <v>0</v>
      </c>
      <c r="R511" s="157"/>
      <c r="S511" s="157" t="s">
        <v>147</v>
      </c>
      <c r="T511" s="157" t="s">
        <v>148</v>
      </c>
      <c r="U511" s="157">
        <v>0</v>
      </c>
      <c r="V511" s="157">
        <f t="shared" si="6"/>
        <v>0</v>
      </c>
      <c r="W511" s="157"/>
      <c r="X511" s="157" t="s">
        <v>367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368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33.75" outlineLevel="1" x14ac:dyDescent="0.2">
      <c r="A512" s="168">
        <v>169</v>
      </c>
      <c r="B512" s="169" t="s">
        <v>802</v>
      </c>
      <c r="C512" s="182" t="s">
        <v>803</v>
      </c>
      <c r="D512" s="170" t="s">
        <v>250</v>
      </c>
      <c r="E512" s="171">
        <v>3</v>
      </c>
      <c r="F512" s="172">
        <v>399.5</v>
      </c>
      <c r="G512" s="173">
        <f t="shared" si="0"/>
        <v>1198.5</v>
      </c>
      <c r="H512" s="158"/>
      <c r="I512" s="157">
        <f t="shared" si="1"/>
        <v>0</v>
      </c>
      <c r="J512" s="158"/>
      <c r="K512" s="157">
        <f t="shared" si="2"/>
        <v>0</v>
      </c>
      <c r="L512" s="157">
        <v>21</v>
      </c>
      <c r="M512" s="157">
        <f t="shared" si="3"/>
        <v>1450.1849999999999</v>
      </c>
      <c r="N512" s="157">
        <v>7.5000000000000002E-4</v>
      </c>
      <c r="O512" s="157">
        <f t="shared" si="4"/>
        <v>0</v>
      </c>
      <c r="P512" s="157">
        <v>0</v>
      </c>
      <c r="Q512" s="157">
        <f t="shared" si="5"/>
        <v>0</v>
      </c>
      <c r="R512" s="157"/>
      <c r="S512" s="157" t="s">
        <v>147</v>
      </c>
      <c r="T512" s="157" t="s">
        <v>148</v>
      </c>
      <c r="U512" s="157">
        <v>0</v>
      </c>
      <c r="V512" s="157">
        <f t="shared" si="6"/>
        <v>0</v>
      </c>
      <c r="W512" s="157"/>
      <c r="X512" s="157" t="s">
        <v>367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368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>
        <v>170</v>
      </c>
      <c r="B513" s="155" t="s">
        <v>804</v>
      </c>
      <c r="C513" s="194" t="s">
        <v>805</v>
      </c>
      <c r="D513" s="156" t="s">
        <v>0</v>
      </c>
      <c r="E513" s="198">
        <f>SUM(G474+G482+G485+G488+G497+G506+G508+G509+G510+G511+G512)/100</f>
        <v>16627.888200000001</v>
      </c>
      <c r="F513" s="158">
        <v>1</v>
      </c>
      <c r="G513" s="157">
        <f t="shared" si="0"/>
        <v>16627.89</v>
      </c>
      <c r="H513" s="158"/>
      <c r="I513" s="157">
        <f t="shared" si="1"/>
        <v>0</v>
      </c>
      <c r="J513" s="158"/>
      <c r="K513" s="157">
        <f t="shared" si="2"/>
        <v>0</v>
      </c>
      <c r="L513" s="157">
        <v>21</v>
      </c>
      <c r="M513" s="157">
        <f t="shared" si="3"/>
        <v>20119.746899999998</v>
      </c>
      <c r="N513" s="157">
        <v>0</v>
      </c>
      <c r="O513" s="157">
        <f t="shared" si="4"/>
        <v>0</v>
      </c>
      <c r="P513" s="157">
        <v>0</v>
      </c>
      <c r="Q513" s="157">
        <f t="shared" si="5"/>
        <v>0</v>
      </c>
      <c r="R513" s="157"/>
      <c r="S513" s="157" t="s">
        <v>177</v>
      </c>
      <c r="T513" s="157" t="s">
        <v>178</v>
      </c>
      <c r="U513" s="157">
        <v>0</v>
      </c>
      <c r="V513" s="157">
        <f t="shared" si="6"/>
        <v>0</v>
      </c>
      <c r="W513" s="157"/>
      <c r="X513" s="157" t="s">
        <v>570</v>
      </c>
      <c r="Y513" s="147"/>
      <c r="Z513" s="147"/>
      <c r="AA513" s="147"/>
      <c r="AB513" s="147"/>
      <c r="AC513" s="147"/>
      <c r="AD513" s="147"/>
      <c r="AE513" s="147"/>
      <c r="AF513" s="147"/>
      <c r="AG513" s="147" t="s">
        <v>571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x14ac:dyDescent="0.2">
      <c r="A514" s="162" t="s">
        <v>142</v>
      </c>
      <c r="B514" s="163" t="s">
        <v>94</v>
      </c>
      <c r="C514" s="181" t="s">
        <v>95</v>
      </c>
      <c r="D514" s="164"/>
      <c r="E514" s="165"/>
      <c r="F514" s="166"/>
      <c r="G514" s="167">
        <f>SUMIF(AG515:AG614,"&lt;&gt;NOR",G515:G614)</f>
        <v>1800271.72</v>
      </c>
      <c r="H514" s="161"/>
      <c r="I514" s="161">
        <f>SUM(I515:I614)</f>
        <v>0</v>
      </c>
      <c r="J514" s="161"/>
      <c r="K514" s="161">
        <f>SUM(K515:K614)</f>
        <v>0</v>
      </c>
      <c r="L514" s="161"/>
      <c r="M514" s="161">
        <f>SUM(M515:M614)</f>
        <v>2178328.7811999996</v>
      </c>
      <c r="N514" s="161"/>
      <c r="O514" s="161">
        <f>SUM(O515:O614)</f>
        <v>0.02</v>
      </c>
      <c r="P514" s="161"/>
      <c r="Q514" s="161">
        <f>SUM(Q515:Q614)</f>
        <v>0.52</v>
      </c>
      <c r="R514" s="161"/>
      <c r="S514" s="161"/>
      <c r="T514" s="161"/>
      <c r="U514" s="161"/>
      <c r="V514" s="161">
        <f>SUM(V515:V614)</f>
        <v>49.290000000000006</v>
      </c>
      <c r="W514" s="161"/>
      <c r="X514" s="161"/>
      <c r="AG514" t="s">
        <v>143</v>
      </c>
    </row>
    <row r="515" spans="1:60" outlineLevel="1" x14ac:dyDescent="0.2">
      <c r="A515" s="168">
        <v>171</v>
      </c>
      <c r="B515" s="169" t="s">
        <v>806</v>
      </c>
      <c r="C515" s="182" t="s">
        <v>807</v>
      </c>
      <c r="D515" s="170" t="s">
        <v>159</v>
      </c>
      <c r="E515" s="171">
        <v>8</v>
      </c>
      <c r="F515" s="172">
        <v>8400</v>
      </c>
      <c r="G515" s="173">
        <f>ROUND(E515*F515,2)</f>
        <v>67200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81312</v>
      </c>
      <c r="N515" s="157">
        <v>0</v>
      </c>
      <c r="O515" s="157">
        <f>ROUND(E515*N515,2)</f>
        <v>0</v>
      </c>
      <c r="P515" s="157">
        <v>0</v>
      </c>
      <c r="Q515" s="157">
        <f>ROUND(E515*P515,2)</f>
        <v>0</v>
      </c>
      <c r="R515" s="157"/>
      <c r="S515" s="157" t="s">
        <v>147</v>
      </c>
      <c r="T515" s="157" t="s">
        <v>148</v>
      </c>
      <c r="U515" s="157">
        <v>0</v>
      </c>
      <c r="V515" s="157">
        <f>ROUND(E515*U515,2)</f>
        <v>0</v>
      </c>
      <c r="W515" s="157"/>
      <c r="X515" s="157" t="s">
        <v>149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150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3" t="s">
        <v>808</v>
      </c>
      <c r="D516" s="159"/>
      <c r="E516" s="160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152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54"/>
      <c r="B517" s="155"/>
      <c r="C517" s="183" t="s">
        <v>809</v>
      </c>
      <c r="D517" s="159"/>
      <c r="E517" s="160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152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3" t="s">
        <v>810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152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3" t="s">
        <v>811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152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3" t="s">
        <v>774</v>
      </c>
      <c r="D520" s="159"/>
      <c r="E520" s="160">
        <v>8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152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ht="33.75" outlineLevel="1" x14ac:dyDescent="0.2">
      <c r="A521" s="168">
        <v>172</v>
      </c>
      <c r="B521" s="169" t="s">
        <v>812</v>
      </c>
      <c r="C521" s="182" t="s">
        <v>813</v>
      </c>
      <c r="D521" s="170" t="s">
        <v>159</v>
      </c>
      <c r="E521" s="171">
        <v>2</v>
      </c>
      <c r="F521" s="172">
        <v>17950</v>
      </c>
      <c r="G521" s="173">
        <f>ROUND(E521*F521,2)</f>
        <v>35900</v>
      </c>
      <c r="H521" s="158"/>
      <c r="I521" s="157">
        <f>ROUND(E521*H521,2)</f>
        <v>0</v>
      </c>
      <c r="J521" s="158"/>
      <c r="K521" s="157">
        <f>ROUND(E521*J521,2)</f>
        <v>0</v>
      </c>
      <c r="L521" s="157">
        <v>21</v>
      </c>
      <c r="M521" s="157">
        <f>G521*(1+L521/100)</f>
        <v>43439</v>
      </c>
      <c r="N521" s="157">
        <v>0</v>
      </c>
      <c r="O521" s="157">
        <f>ROUND(E521*N521,2)</f>
        <v>0</v>
      </c>
      <c r="P521" s="157">
        <v>0</v>
      </c>
      <c r="Q521" s="157">
        <f>ROUND(E521*P521,2)</f>
        <v>0</v>
      </c>
      <c r="R521" s="157"/>
      <c r="S521" s="157" t="s">
        <v>147</v>
      </c>
      <c r="T521" s="157" t="s">
        <v>148</v>
      </c>
      <c r="U521" s="157">
        <v>0</v>
      </c>
      <c r="V521" s="157">
        <f>ROUND(E521*U521,2)</f>
        <v>0</v>
      </c>
      <c r="W521" s="157"/>
      <c r="X521" s="157" t="s">
        <v>149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150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2.5" outlineLevel="1" x14ac:dyDescent="0.2">
      <c r="A522" s="154"/>
      <c r="B522" s="155"/>
      <c r="C522" s="183" t="s">
        <v>814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152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22.5" outlineLevel="1" x14ac:dyDescent="0.2">
      <c r="A523" s="154"/>
      <c r="B523" s="155"/>
      <c r="C523" s="183" t="s">
        <v>815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152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3" t="s">
        <v>816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152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3" t="s">
        <v>817</v>
      </c>
      <c r="D525" s="159"/>
      <c r="E525" s="160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152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3" t="s">
        <v>818</v>
      </c>
      <c r="D526" s="159"/>
      <c r="E526" s="160">
        <v>2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152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68">
        <v>173</v>
      </c>
      <c r="B527" s="169" t="s">
        <v>819</v>
      </c>
      <c r="C527" s="182" t="s">
        <v>820</v>
      </c>
      <c r="D527" s="170" t="s">
        <v>159</v>
      </c>
      <c r="E527" s="171">
        <v>1</v>
      </c>
      <c r="F527" s="172">
        <v>48690</v>
      </c>
      <c r="G527" s="173">
        <f>ROUND(E527*F527,2)</f>
        <v>48690</v>
      </c>
      <c r="H527" s="158"/>
      <c r="I527" s="157">
        <f>ROUND(E527*H527,2)</f>
        <v>0</v>
      </c>
      <c r="J527" s="158"/>
      <c r="K527" s="157">
        <f>ROUND(E527*J527,2)</f>
        <v>0</v>
      </c>
      <c r="L527" s="157">
        <v>21</v>
      </c>
      <c r="M527" s="157">
        <f>G527*(1+L527/100)</f>
        <v>58914.9</v>
      </c>
      <c r="N527" s="157">
        <v>0</v>
      </c>
      <c r="O527" s="157">
        <f>ROUND(E527*N527,2)</f>
        <v>0</v>
      </c>
      <c r="P527" s="157">
        <v>0</v>
      </c>
      <c r="Q527" s="157">
        <f>ROUND(E527*P527,2)</f>
        <v>0</v>
      </c>
      <c r="R527" s="157"/>
      <c r="S527" s="157" t="s">
        <v>147</v>
      </c>
      <c r="T527" s="157" t="s">
        <v>148</v>
      </c>
      <c r="U527" s="157">
        <v>0</v>
      </c>
      <c r="V527" s="157">
        <f>ROUND(E527*U527,2)</f>
        <v>0</v>
      </c>
      <c r="W527" s="157"/>
      <c r="X527" s="157" t="s">
        <v>149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150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3" t="s">
        <v>821</v>
      </c>
      <c r="D528" s="159"/>
      <c r="E528" s="160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152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3" t="s">
        <v>822</v>
      </c>
      <c r="D529" s="159"/>
      <c r="E529" s="160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152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3" t="s">
        <v>823</v>
      </c>
      <c r="D530" s="159"/>
      <c r="E530" s="160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152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22.5" outlineLevel="1" x14ac:dyDescent="0.2">
      <c r="A531" s="154"/>
      <c r="B531" s="155"/>
      <c r="C531" s="183" t="s">
        <v>824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152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3" t="s">
        <v>825</v>
      </c>
      <c r="D532" s="159"/>
      <c r="E532" s="160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152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3" t="s">
        <v>826</v>
      </c>
      <c r="D533" s="159"/>
      <c r="E533" s="160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152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3" t="s">
        <v>827</v>
      </c>
      <c r="D534" s="159"/>
      <c r="E534" s="160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152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2.5" outlineLevel="1" x14ac:dyDescent="0.2">
      <c r="A535" s="154"/>
      <c r="B535" s="155"/>
      <c r="C535" s="183" t="s">
        <v>828</v>
      </c>
      <c r="D535" s="159"/>
      <c r="E535" s="160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152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1" x14ac:dyDescent="0.2">
      <c r="A536" s="154"/>
      <c r="B536" s="155"/>
      <c r="C536" s="183" t="s">
        <v>829</v>
      </c>
      <c r="D536" s="159"/>
      <c r="E536" s="160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152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3" t="s">
        <v>163</v>
      </c>
      <c r="D537" s="159"/>
      <c r="E537" s="160">
        <v>1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152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68">
        <v>174</v>
      </c>
      <c r="B538" s="169" t="s">
        <v>830</v>
      </c>
      <c r="C538" s="182" t="s">
        <v>831</v>
      </c>
      <c r="D538" s="170" t="s">
        <v>159</v>
      </c>
      <c r="E538" s="171">
        <v>1</v>
      </c>
      <c r="F538" s="172">
        <v>96320</v>
      </c>
      <c r="G538" s="173">
        <f>ROUND(E538*F538,2)</f>
        <v>96320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116547.2</v>
      </c>
      <c r="N538" s="157">
        <v>0</v>
      </c>
      <c r="O538" s="157">
        <f>ROUND(E538*N538,2)</f>
        <v>0</v>
      </c>
      <c r="P538" s="157">
        <v>0</v>
      </c>
      <c r="Q538" s="157">
        <f>ROUND(E538*P538,2)</f>
        <v>0</v>
      </c>
      <c r="R538" s="157"/>
      <c r="S538" s="157" t="s">
        <v>147</v>
      </c>
      <c r="T538" s="157" t="s">
        <v>148</v>
      </c>
      <c r="U538" s="157">
        <v>0</v>
      </c>
      <c r="V538" s="157">
        <f>ROUND(E538*U538,2)</f>
        <v>0</v>
      </c>
      <c r="W538" s="157"/>
      <c r="X538" s="157" t="s">
        <v>149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150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3" t="s">
        <v>821</v>
      </c>
      <c r="D539" s="159"/>
      <c r="E539" s="160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152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3" t="s">
        <v>822</v>
      </c>
      <c r="D540" s="159"/>
      <c r="E540" s="160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152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3" t="s">
        <v>823</v>
      </c>
      <c r="D541" s="159"/>
      <c r="E541" s="160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152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2.5" outlineLevel="1" x14ac:dyDescent="0.2">
      <c r="A542" s="154"/>
      <c r="B542" s="155"/>
      <c r="C542" s="183" t="s">
        <v>832</v>
      </c>
      <c r="D542" s="159"/>
      <c r="E542" s="160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152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3" t="s">
        <v>833</v>
      </c>
      <c r="D543" s="159"/>
      <c r="E543" s="160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152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3" t="s">
        <v>834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152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3" t="s">
        <v>827</v>
      </c>
      <c r="D545" s="159"/>
      <c r="E545" s="160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152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ht="22.5" outlineLevel="1" x14ac:dyDescent="0.2">
      <c r="A546" s="154"/>
      <c r="B546" s="155"/>
      <c r="C546" s="183" t="s">
        <v>828</v>
      </c>
      <c r="D546" s="159"/>
      <c r="E546" s="160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152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ht="22.5" outlineLevel="1" x14ac:dyDescent="0.2">
      <c r="A547" s="154"/>
      <c r="B547" s="155"/>
      <c r="C547" s="183" t="s">
        <v>829</v>
      </c>
      <c r="D547" s="159"/>
      <c r="E547" s="160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152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3" t="s">
        <v>163</v>
      </c>
      <c r="D548" s="159"/>
      <c r="E548" s="160">
        <v>1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152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1" x14ac:dyDescent="0.2">
      <c r="A549" s="168">
        <v>175</v>
      </c>
      <c r="B549" s="169" t="s">
        <v>835</v>
      </c>
      <c r="C549" s="182" t="s">
        <v>836</v>
      </c>
      <c r="D549" s="170" t="s">
        <v>159</v>
      </c>
      <c r="E549" s="171">
        <v>4</v>
      </c>
      <c r="F549" s="172">
        <v>154850</v>
      </c>
      <c r="G549" s="173">
        <f>ROUND(E549*F549,2)</f>
        <v>619400</v>
      </c>
      <c r="H549" s="158"/>
      <c r="I549" s="157">
        <f>ROUND(E549*H549,2)</f>
        <v>0</v>
      </c>
      <c r="J549" s="158"/>
      <c r="K549" s="157">
        <f>ROUND(E549*J549,2)</f>
        <v>0</v>
      </c>
      <c r="L549" s="157">
        <v>21</v>
      </c>
      <c r="M549" s="157">
        <f>G549*(1+L549/100)</f>
        <v>749474</v>
      </c>
      <c r="N549" s="157">
        <v>0</v>
      </c>
      <c r="O549" s="157">
        <f>ROUND(E549*N549,2)</f>
        <v>0</v>
      </c>
      <c r="P549" s="157">
        <v>0</v>
      </c>
      <c r="Q549" s="157">
        <f>ROUND(E549*P549,2)</f>
        <v>0</v>
      </c>
      <c r="R549" s="157"/>
      <c r="S549" s="157" t="s">
        <v>147</v>
      </c>
      <c r="T549" s="157" t="s">
        <v>148</v>
      </c>
      <c r="U549" s="157">
        <v>0</v>
      </c>
      <c r="V549" s="157">
        <f>ROUND(E549*U549,2)</f>
        <v>0</v>
      </c>
      <c r="W549" s="157"/>
      <c r="X549" s="157" t="s">
        <v>149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150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2.5" outlineLevel="1" x14ac:dyDescent="0.2">
      <c r="A550" s="154"/>
      <c r="B550" s="155"/>
      <c r="C550" s="183" t="s">
        <v>837</v>
      </c>
      <c r="D550" s="159"/>
      <c r="E550" s="160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152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ht="22.5" outlineLevel="1" x14ac:dyDescent="0.2">
      <c r="A551" s="154"/>
      <c r="B551" s="155"/>
      <c r="C551" s="183" t="s">
        <v>838</v>
      </c>
      <c r="D551" s="159"/>
      <c r="E551" s="160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152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3" t="s">
        <v>839</v>
      </c>
      <c r="D552" s="159"/>
      <c r="E552" s="160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152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3" t="s">
        <v>840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152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ht="22.5" outlineLevel="1" x14ac:dyDescent="0.2">
      <c r="A554" s="154"/>
      <c r="B554" s="155"/>
      <c r="C554" s="183" t="s">
        <v>841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152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3" t="s">
        <v>842</v>
      </c>
      <c r="D555" s="159"/>
      <c r="E555" s="160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152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.5" outlineLevel="1" x14ac:dyDescent="0.2">
      <c r="A556" s="154"/>
      <c r="B556" s="155"/>
      <c r="C556" s="183" t="s">
        <v>843</v>
      </c>
      <c r="D556" s="159"/>
      <c r="E556" s="160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152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ht="22.5" outlineLevel="1" x14ac:dyDescent="0.2">
      <c r="A557" s="154"/>
      <c r="B557" s="155"/>
      <c r="C557" s="183" t="s">
        <v>844</v>
      </c>
      <c r="D557" s="159"/>
      <c r="E557" s="160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152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22.5" outlineLevel="1" x14ac:dyDescent="0.2">
      <c r="A558" s="154"/>
      <c r="B558" s="155"/>
      <c r="C558" s="183" t="s">
        <v>845</v>
      </c>
      <c r="D558" s="159"/>
      <c r="E558" s="160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152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3" t="s">
        <v>846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152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54"/>
      <c r="B560" s="155"/>
      <c r="C560" s="183" t="s">
        <v>847</v>
      </c>
      <c r="D560" s="159"/>
      <c r="E560" s="160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152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3" t="s">
        <v>848</v>
      </c>
      <c r="D561" s="159"/>
      <c r="E561" s="160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152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3" t="s">
        <v>849</v>
      </c>
      <c r="D562" s="159"/>
      <c r="E562" s="160">
        <v>2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152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3" t="s">
        <v>850</v>
      </c>
      <c r="D563" s="159"/>
      <c r="E563" s="160">
        <v>2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152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68">
        <v>176</v>
      </c>
      <c r="B564" s="169" t="s">
        <v>851</v>
      </c>
      <c r="C564" s="182" t="s">
        <v>852</v>
      </c>
      <c r="D564" s="170" t="s">
        <v>159</v>
      </c>
      <c r="E564" s="171">
        <v>4</v>
      </c>
      <c r="F564" s="172">
        <v>148600</v>
      </c>
      <c r="G564" s="173">
        <f>ROUND(E564*F564,2)</f>
        <v>594400</v>
      </c>
      <c r="H564" s="158"/>
      <c r="I564" s="157">
        <f>ROUND(E564*H564,2)</f>
        <v>0</v>
      </c>
      <c r="J564" s="158"/>
      <c r="K564" s="157">
        <f>ROUND(E564*J564,2)</f>
        <v>0</v>
      </c>
      <c r="L564" s="157">
        <v>21</v>
      </c>
      <c r="M564" s="157">
        <f>G564*(1+L564/100)</f>
        <v>719224</v>
      </c>
      <c r="N564" s="157">
        <v>0</v>
      </c>
      <c r="O564" s="157">
        <f>ROUND(E564*N564,2)</f>
        <v>0</v>
      </c>
      <c r="P564" s="157">
        <v>0</v>
      </c>
      <c r="Q564" s="157">
        <f>ROUND(E564*P564,2)</f>
        <v>0</v>
      </c>
      <c r="R564" s="157"/>
      <c r="S564" s="157" t="s">
        <v>147</v>
      </c>
      <c r="T564" s="157" t="s">
        <v>148</v>
      </c>
      <c r="U564" s="157">
        <v>0</v>
      </c>
      <c r="V564" s="157">
        <f>ROUND(E564*U564,2)</f>
        <v>0</v>
      </c>
      <c r="W564" s="157"/>
      <c r="X564" s="157" t="s">
        <v>149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150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3" t="s">
        <v>853</v>
      </c>
      <c r="D565" s="159"/>
      <c r="E565" s="160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152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1" x14ac:dyDescent="0.2">
      <c r="A566" s="154"/>
      <c r="B566" s="155"/>
      <c r="C566" s="183" t="s">
        <v>838</v>
      </c>
      <c r="D566" s="159"/>
      <c r="E566" s="160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152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3" t="s">
        <v>839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152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3" t="s">
        <v>840</v>
      </c>
      <c r="D568" s="159"/>
      <c r="E568" s="160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152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1" x14ac:dyDescent="0.2">
      <c r="A569" s="154"/>
      <c r="B569" s="155"/>
      <c r="C569" s="183" t="s">
        <v>841</v>
      </c>
      <c r="D569" s="159"/>
      <c r="E569" s="160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152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3" t="s">
        <v>842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152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3" t="s">
        <v>854</v>
      </c>
      <c r="D571" s="159"/>
      <c r="E571" s="160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152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3" t="s">
        <v>855</v>
      </c>
      <c r="D572" s="159"/>
      <c r="E572" s="160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152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3" t="s">
        <v>856</v>
      </c>
      <c r="D573" s="159"/>
      <c r="E573" s="160">
        <v>4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152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2.5" outlineLevel="1" x14ac:dyDescent="0.2">
      <c r="A574" s="168">
        <v>177</v>
      </c>
      <c r="B574" s="169" t="s">
        <v>857</v>
      </c>
      <c r="C574" s="182" t="s">
        <v>858</v>
      </c>
      <c r="D574" s="170" t="s">
        <v>159</v>
      </c>
      <c r="E574" s="171">
        <v>1</v>
      </c>
      <c r="F574" s="172">
        <v>144250</v>
      </c>
      <c r="G574" s="173">
        <f>ROUND(E574*F574,2)</f>
        <v>144250</v>
      </c>
      <c r="H574" s="158"/>
      <c r="I574" s="157">
        <f>ROUND(E574*H574,2)</f>
        <v>0</v>
      </c>
      <c r="J574" s="158"/>
      <c r="K574" s="157">
        <f>ROUND(E574*J574,2)</f>
        <v>0</v>
      </c>
      <c r="L574" s="157">
        <v>21</v>
      </c>
      <c r="M574" s="157">
        <f>G574*(1+L574/100)</f>
        <v>174542.5</v>
      </c>
      <c r="N574" s="157">
        <v>0</v>
      </c>
      <c r="O574" s="157">
        <f>ROUND(E574*N574,2)</f>
        <v>0</v>
      </c>
      <c r="P574" s="157">
        <v>0</v>
      </c>
      <c r="Q574" s="157">
        <f>ROUND(E574*P574,2)</f>
        <v>0</v>
      </c>
      <c r="R574" s="157"/>
      <c r="S574" s="157" t="s">
        <v>147</v>
      </c>
      <c r="T574" s="157" t="s">
        <v>148</v>
      </c>
      <c r="U574" s="157">
        <v>0</v>
      </c>
      <c r="V574" s="157">
        <f>ROUND(E574*U574,2)</f>
        <v>0</v>
      </c>
      <c r="W574" s="157"/>
      <c r="X574" s="157" t="s">
        <v>149</v>
      </c>
      <c r="Y574" s="147"/>
      <c r="Z574" s="147"/>
      <c r="AA574" s="147"/>
      <c r="AB574" s="147"/>
      <c r="AC574" s="147"/>
      <c r="AD574" s="147"/>
      <c r="AE574" s="147"/>
      <c r="AF574" s="147"/>
      <c r="AG574" s="147" t="s">
        <v>150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3" t="s">
        <v>859</v>
      </c>
      <c r="D575" s="159"/>
      <c r="E575" s="160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152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22.5" outlineLevel="1" x14ac:dyDescent="0.2">
      <c r="A576" s="154"/>
      <c r="B576" s="155"/>
      <c r="C576" s="183" t="s">
        <v>860</v>
      </c>
      <c r="D576" s="159"/>
      <c r="E576" s="160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152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3" t="s">
        <v>861</v>
      </c>
      <c r="D577" s="159"/>
      <c r="E577" s="160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152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3" t="s">
        <v>862</v>
      </c>
      <c r="D578" s="159"/>
      <c r="E578" s="160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152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3" t="s">
        <v>863</v>
      </c>
      <c r="D579" s="159"/>
      <c r="E579" s="160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152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3" t="s">
        <v>864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152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3" t="s">
        <v>865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152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3" t="s">
        <v>866</v>
      </c>
      <c r="D582" s="159"/>
      <c r="E582" s="160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152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3" t="s">
        <v>163</v>
      </c>
      <c r="D583" s="159"/>
      <c r="E583" s="160">
        <v>1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152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2.5" outlineLevel="1" x14ac:dyDescent="0.2">
      <c r="A584" s="168">
        <v>178</v>
      </c>
      <c r="B584" s="169" t="s">
        <v>867</v>
      </c>
      <c r="C584" s="182" t="s">
        <v>868</v>
      </c>
      <c r="D584" s="170" t="s">
        <v>159</v>
      </c>
      <c r="E584" s="171">
        <v>1</v>
      </c>
      <c r="F584" s="172">
        <v>124680</v>
      </c>
      <c r="G584" s="173">
        <f>ROUND(E584*F584,2)</f>
        <v>124680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150862.79999999999</v>
      </c>
      <c r="N584" s="157">
        <v>0</v>
      </c>
      <c r="O584" s="157">
        <f>ROUND(E584*N584,2)</f>
        <v>0</v>
      </c>
      <c r="P584" s="157">
        <v>0</v>
      </c>
      <c r="Q584" s="157">
        <f>ROUND(E584*P584,2)</f>
        <v>0</v>
      </c>
      <c r="R584" s="157"/>
      <c r="S584" s="157" t="s">
        <v>147</v>
      </c>
      <c r="T584" s="157" t="s">
        <v>148</v>
      </c>
      <c r="U584" s="157">
        <v>0</v>
      </c>
      <c r="V584" s="157">
        <f>ROUND(E584*U584,2)</f>
        <v>0</v>
      </c>
      <c r="W584" s="157"/>
      <c r="X584" s="157" t="s">
        <v>149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150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3" t="s">
        <v>869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152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3" t="s">
        <v>870</v>
      </c>
      <c r="D586" s="159"/>
      <c r="E586" s="160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152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3" t="s">
        <v>871</v>
      </c>
      <c r="D587" s="159"/>
      <c r="E587" s="160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152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2.5" outlineLevel="1" x14ac:dyDescent="0.2">
      <c r="A588" s="154"/>
      <c r="B588" s="155"/>
      <c r="C588" s="183" t="s">
        <v>872</v>
      </c>
      <c r="D588" s="159"/>
      <c r="E588" s="160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152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3" t="s">
        <v>873</v>
      </c>
      <c r="D589" s="159"/>
      <c r="E589" s="160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152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3" t="s">
        <v>874</v>
      </c>
      <c r="D590" s="159"/>
      <c r="E590" s="160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152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3" t="s">
        <v>875</v>
      </c>
      <c r="D591" s="159"/>
      <c r="E591" s="160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152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3" t="s">
        <v>763</v>
      </c>
      <c r="D592" s="159"/>
      <c r="E592" s="160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152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3" t="s">
        <v>163</v>
      </c>
      <c r="D593" s="159"/>
      <c r="E593" s="160">
        <v>1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152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68">
        <v>179</v>
      </c>
      <c r="B594" s="169" t="s">
        <v>876</v>
      </c>
      <c r="C594" s="182" t="s">
        <v>877</v>
      </c>
      <c r="D594" s="170" t="s">
        <v>159</v>
      </c>
      <c r="E594" s="171">
        <v>3</v>
      </c>
      <c r="F594" s="172">
        <v>1169</v>
      </c>
      <c r="G594" s="173">
        <f>ROUND(E594*F594,2)</f>
        <v>3507</v>
      </c>
      <c r="H594" s="158"/>
      <c r="I594" s="157">
        <f>ROUND(E594*H594,2)</f>
        <v>0</v>
      </c>
      <c r="J594" s="158"/>
      <c r="K594" s="157">
        <f>ROUND(E594*J594,2)</f>
        <v>0</v>
      </c>
      <c r="L594" s="157">
        <v>21</v>
      </c>
      <c r="M594" s="157">
        <f>G594*(1+L594/100)</f>
        <v>4243.47</v>
      </c>
      <c r="N594" s="157">
        <v>0</v>
      </c>
      <c r="O594" s="157">
        <f>ROUND(E594*N594,2)</f>
        <v>0</v>
      </c>
      <c r="P594" s="157">
        <v>0</v>
      </c>
      <c r="Q594" s="157">
        <f>ROUND(E594*P594,2)</f>
        <v>0</v>
      </c>
      <c r="R594" s="157"/>
      <c r="S594" s="157" t="s">
        <v>147</v>
      </c>
      <c r="T594" s="157" t="s">
        <v>148</v>
      </c>
      <c r="U594" s="157">
        <v>0</v>
      </c>
      <c r="V594" s="157">
        <f>ROUND(E594*U594,2)</f>
        <v>0</v>
      </c>
      <c r="W594" s="157"/>
      <c r="X594" s="157" t="s">
        <v>149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150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22.5" outlineLevel="1" x14ac:dyDescent="0.2">
      <c r="A595" s="154"/>
      <c r="B595" s="155"/>
      <c r="C595" s="183" t="s">
        <v>878</v>
      </c>
      <c r="D595" s="159"/>
      <c r="E595" s="160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152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3" t="s">
        <v>879</v>
      </c>
      <c r="D596" s="159"/>
      <c r="E596" s="160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152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3" t="s">
        <v>880</v>
      </c>
      <c r="D597" s="159"/>
      <c r="E597" s="160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152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3" t="s">
        <v>881</v>
      </c>
      <c r="D598" s="159"/>
      <c r="E598" s="160">
        <v>3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152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68">
        <v>180</v>
      </c>
      <c r="B599" s="169" t="s">
        <v>882</v>
      </c>
      <c r="C599" s="182" t="s">
        <v>883</v>
      </c>
      <c r="D599" s="170" t="s">
        <v>159</v>
      </c>
      <c r="E599" s="171">
        <v>1</v>
      </c>
      <c r="F599" s="172">
        <v>1128</v>
      </c>
      <c r="G599" s="173">
        <f>ROUND(E599*F599,2)</f>
        <v>1128</v>
      </c>
      <c r="H599" s="158"/>
      <c r="I599" s="157">
        <f>ROUND(E599*H599,2)</f>
        <v>0</v>
      </c>
      <c r="J599" s="158"/>
      <c r="K599" s="157">
        <f>ROUND(E599*J599,2)</f>
        <v>0</v>
      </c>
      <c r="L599" s="157">
        <v>21</v>
      </c>
      <c r="M599" s="157">
        <f>G599*(1+L599/100)</f>
        <v>1364.8799999999999</v>
      </c>
      <c r="N599" s="157">
        <v>0</v>
      </c>
      <c r="O599" s="157">
        <f>ROUND(E599*N599,2)</f>
        <v>0</v>
      </c>
      <c r="P599" s="157">
        <v>0</v>
      </c>
      <c r="Q599" s="157">
        <f>ROUND(E599*P599,2)</f>
        <v>0</v>
      </c>
      <c r="R599" s="157"/>
      <c r="S599" s="157" t="s">
        <v>147</v>
      </c>
      <c r="T599" s="157" t="s">
        <v>148</v>
      </c>
      <c r="U599" s="157">
        <v>0</v>
      </c>
      <c r="V599" s="157">
        <f>ROUND(E599*U599,2)</f>
        <v>0</v>
      </c>
      <c r="W599" s="157"/>
      <c r="X599" s="157" t="s">
        <v>149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150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3" t="s">
        <v>884</v>
      </c>
      <c r="D600" s="159"/>
      <c r="E600" s="160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152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3" t="s">
        <v>885</v>
      </c>
      <c r="D601" s="159"/>
      <c r="E601" s="160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152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3" t="s">
        <v>163</v>
      </c>
      <c r="D602" s="159"/>
      <c r="E602" s="160">
        <v>1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152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22.5" outlineLevel="1" x14ac:dyDescent="0.2">
      <c r="A603" s="174">
        <v>181</v>
      </c>
      <c r="B603" s="175" t="s">
        <v>886</v>
      </c>
      <c r="C603" s="184" t="s">
        <v>887</v>
      </c>
      <c r="D603" s="176" t="s">
        <v>159</v>
      </c>
      <c r="E603" s="177">
        <v>25</v>
      </c>
      <c r="F603" s="178">
        <v>147.63999999999999</v>
      </c>
      <c r="G603" s="179">
        <f>ROUND(E603*F603,2)</f>
        <v>3691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4466.1099999999997</v>
      </c>
      <c r="N603" s="157">
        <v>0</v>
      </c>
      <c r="O603" s="157">
        <f>ROUND(E603*N603,2)</f>
        <v>0</v>
      </c>
      <c r="P603" s="157">
        <v>0</v>
      </c>
      <c r="Q603" s="157">
        <f>ROUND(E603*P603,2)</f>
        <v>0</v>
      </c>
      <c r="R603" s="157"/>
      <c r="S603" s="157" t="s">
        <v>147</v>
      </c>
      <c r="T603" s="157" t="s">
        <v>148</v>
      </c>
      <c r="U603" s="157">
        <v>0</v>
      </c>
      <c r="V603" s="157">
        <f>ROUND(E603*U603,2)</f>
        <v>0</v>
      </c>
      <c r="W603" s="157"/>
      <c r="X603" s="157" t="s">
        <v>149</v>
      </c>
      <c r="Y603" s="147"/>
      <c r="Z603" s="147"/>
      <c r="AA603" s="147"/>
      <c r="AB603" s="147"/>
      <c r="AC603" s="147"/>
      <c r="AD603" s="147"/>
      <c r="AE603" s="147"/>
      <c r="AF603" s="147"/>
      <c r="AG603" s="147" t="s">
        <v>150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1" x14ac:dyDescent="0.2">
      <c r="A604" s="168">
        <v>182</v>
      </c>
      <c r="B604" s="169" t="s">
        <v>888</v>
      </c>
      <c r="C604" s="182" t="s">
        <v>889</v>
      </c>
      <c r="D604" s="170" t="s">
        <v>159</v>
      </c>
      <c r="E604" s="171">
        <v>1</v>
      </c>
      <c r="F604" s="172">
        <v>5185</v>
      </c>
      <c r="G604" s="173">
        <f>ROUND(E604*F604,2)</f>
        <v>5185</v>
      </c>
      <c r="H604" s="158"/>
      <c r="I604" s="157">
        <f>ROUND(E604*H604,2)</f>
        <v>0</v>
      </c>
      <c r="J604" s="158"/>
      <c r="K604" s="157">
        <f>ROUND(E604*J604,2)</f>
        <v>0</v>
      </c>
      <c r="L604" s="157">
        <v>21</v>
      </c>
      <c r="M604" s="157">
        <f>G604*(1+L604/100)</f>
        <v>6273.8499999999995</v>
      </c>
      <c r="N604" s="157">
        <v>0</v>
      </c>
      <c r="O604" s="157">
        <f>ROUND(E604*N604,2)</f>
        <v>0</v>
      </c>
      <c r="P604" s="157">
        <v>0</v>
      </c>
      <c r="Q604" s="157">
        <f>ROUND(E604*P604,2)</f>
        <v>0</v>
      </c>
      <c r="R604" s="157"/>
      <c r="S604" s="157" t="s">
        <v>147</v>
      </c>
      <c r="T604" s="157" t="s">
        <v>148</v>
      </c>
      <c r="U604" s="157">
        <v>0</v>
      </c>
      <c r="V604" s="157">
        <f>ROUND(E604*U604,2)</f>
        <v>0</v>
      </c>
      <c r="W604" s="157"/>
      <c r="X604" s="157" t="s">
        <v>149</v>
      </c>
      <c r="Y604" s="147"/>
      <c r="Z604" s="147"/>
      <c r="AA604" s="147"/>
      <c r="AB604" s="147"/>
      <c r="AC604" s="147"/>
      <c r="AD604" s="147"/>
      <c r="AE604" s="147"/>
      <c r="AF604" s="147"/>
      <c r="AG604" s="147" t="s">
        <v>150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3" t="s">
        <v>890</v>
      </c>
      <c r="D605" s="159"/>
      <c r="E605" s="160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152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3" t="s">
        <v>891</v>
      </c>
      <c r="D606" s="159"/>
      <c r="E606" s="160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152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3" t="s">
        <v>163</v>
      </c>
      <c r="D607" s="159"/>
      <c r="E607" s="160">
        <v>1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152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3" t="s">
        <v>892</v>
      </c>
      <c r="D608" s="159"/>
      <c r="E608" s="160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152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68">
        <v>183</v>
      </c>
      <c r="B609" s="169" t="s">
        <v>893</v>
      </c>
      <c r="C609" s="182" t="s">
        <v>894</v>
      </c>
      <c r="D609" s="170" t="s">
        <v>714</v>
      </c>
      <c r="E609" s="171">
        <v>136</v>
      </c>
      <c r="F609" s="172">
        <v>131</v>
      </c>
      <c r="G609" s="173">
        <f>ROUND(E609*F609,2)</f>
        <v>17816</v>
      </c>
      <c r="H609" s="158"/>
      <c r="I609" s="157">
        <f>ROUND(E609*H609,2)</f>
        <v>0</v>
      </c>
      <c r="J609" s="158"/>
      <c r="K609" s="157">
        <f>ROUND(E609*J609,2)</f>
        <v>0</v>
      </c>
      <c r="L609" s="157">
        <v>21</v>
      </c>
      <c r="M609" s="157">
        <f>G609*(1+L609/100)</f>
        <v>21557.360000000001</v>
      </c>
      <c r="N609" s="157">
        <v>0</v>
      </c>
      <c r="O609" s="157">
        <f>ROUND(E609*N609,2)</f>
        <v>0</v>
      </c>
      <c r="P609" s="157">
        <v>0</v>
      </c>
      <c r="Q609" s="157">
        <f>ROUND(E609*P609,2)</f>
        <v>0</v>
      </c>
      <c r="R609" s="157"/>
      <c r="S609" s="157" t="s">
        <v>147</v>
      </c>
      <c r="T609" s="157" t="s">
        <v>148</v>
      </c>
      <c r="U609" s="157">
        <v>0</v>
      </c>
      <c r="V609" s="157">
        <f>ROUND(E609*U609,2)</f>
        <v>0</v>
      </c>
      <c r="W609" s="157"/>
      <c r="X609" s="157" t="s">
        <v>149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150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ht="22.5" outlineLevel="1" x14ac:dyDescent="0.2">
      <c r="A610" s="154"/>
      <c r="B610" s="155"/>
      <c r="C610" s="183" t="s">
        <v>895</v>
      </c>
      <c r="D610" s="159"/>
      <c r="E610" s="160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152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3" t="s">
        <v>896</v>
      </c>
      <c r="D611" s="159"/>
      <c r="E611" s="160">
        <v>136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152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74">
        <v>184</v>
      </c>
      <c r="B612" s="175" t="s">
        <v>897</v>
      </c>
      <c r="C612" s="184" t="s">
        <v>898</v>
      </c>
      <c r="D612" s="176" t="s">
        <v>320</v>
      </c>
      <c r="E612" s="177">
        <v>50</v>
      </c>
      <c r="F612" s="178">
        <v>64.290000000000006</v>
      </c>
      <c r="G612" s="179">
        <f>ROUND(E612*F612,2)</f>
        <v>3214.5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3889.5450000000001</v>
      </c>
      <c r="N612" s="157">
        <v>0</v>
      </c>
      <c r="O612" s="157">
        <f>ROUND(E612*N612,2)</f>
        <v>0</v>
      </c>
      <c r="P612" s="157">
        <v>2.48E-3</v>
      </c>
      <c r="Q612" s="157">
        <f>ROUND(E612*P612,2)</f>
        <v>0.12</v>
      </c>
      <c r="R612" s="157"/>
      <c r="S612" s="157" t="s">
        <v>147</v>
      </c>
      <c r="T612" s="157" t="s">
        <v>148</v>
      </c>
      <c r="U612" s="157">
        <v>0.20599999999999999</v>
      </c>
      <c r="V612" s="157">
        <f>ROUND(E612*U612,2)</f>
        <v>10.3</v>
      </c>
      <c r="W612" s="157"/>
      <c r="X612" s="157" t="s">
        <v>149</v>
      </c>
      <c r="Y612" s="147"/>
      <c r="Z612" s="147"/>
      <c r="AA612" s="147"/>
      <c r="AB612" s="147"/>
      <c r="AC612" s="147"/>
      <c r="AD612" s="147"/>
      <c r="AE612" s="147"/>
      <c r="AF612" s="147"/>
      <c r="AG612" s="147" t="s">
        <v>150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1" x14ac:dyDescent="0.2">
      <c r="A613" s="168">
        <v>185</v>
      </c>
      <c r="B613" s="169" t="s">
        <v>899</v>
      </c>
      <c r="C613" s="182" t="s">
        <v>900</v>
      </c>
      <c r="D613" s="170" t="s">
        <v>901</v>
      </c>
      <c r="E613" s="171">
        <v>402</v>
      </c>
      <c r="F613" s="172">
        <v>20.61</v>
      </c>
      <c r="G613" s="173">
        <f>ROUND(E613*F613,2)</f>
        <v>8285.2199999999993</v>
      </c>
      <c r="H613" s="158"/>
      <c r="I613" s="157">
        <f>ROUND(E613*H613,2)</f>
        <v>0</v>
      </c>
      <c r="J613" s="158"/>
      <c r="K613" s="157">
        <f>ROUND(E613*J613,2)</f>
        <v>0</v>
      </c>
      <c r="L613" s="157">
        <v>21</v>
      </c>
      <c r="M613" s="157">
        <f>G613*(1+L613/100)</f>
        <v>10025.116199999999</v>
      </c>
      <c r="N613" s="157">
        <v>5.0000000000000002E-5</v>
      </c>
      <c r="O613" s="157">
        <f>ROUND(E613*N613,2)</f>
        <v>0.02</v>
      </c>
      <c r="P613" s="157">
        <v>1E-3</v>
      </c>
      <c r="Q613" s="157">
        <f>ROUND(E613*P613,2)</f>
        <v>0.4</v>
      </c>
      <c r="R613" s="157"/>
      <c r="S613" s="157" t="s">
        <v>147</v>
      </c>
      <c r="T613" s="157" t="s">
        <v>148</v>
      </c>
      <c r="U613" s="157">
        <v>9.7000000000000003E-2</v>
      </c>
      <c r="V613" s="157">
        <f>ROUND(E613*U613,2)</f>
        <v>38.99</v>
      </c>
      <c r="W613" s="157"/>
      <c r="X613" s="157" t="s">
        <v>149</v>
      </c>
      <c r="Y613" s="147"/>
      <c r="Z613" s="147"/>
      <c r="AA613" s="147"/>
      <c r="AB613" s="147"/>
      <c r="AC613" s="147"/>
      <c r="AD613" s="147"/>
      <c r="AE613" s="147"/>
      <c r="AF613" s="147"/>
      <c r="AG613" s="147" t="s">
        <v>150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>
        <v>186</v>
      </c>
      <c r="B614" s="155" t="s">
        <v>902</v>
      </c>
      <c r="C614" s="194" t="s">
        <v>903</v>
      </c>
      <c r="D614" s="156" t="s">
        <v>0</v>
      </c>
      <c r="E614" s="158">
        <f>SUM(G515:G613)/100</f>
        <v>17736.6672</v>
      </c>
      <c r="F614" s="158">
        <v>1.5</v>
      </c>
      <c r="G614" s="157">
        <f>ROUND(E614*F614,2)</f>
        <v>26605</v>
      </c>
      <c r="H614" s="158"/>
      <c r="I614" s="157">
        <f>ROUND(E614*H614,2)</f>
        <v>0</v>
      </c>
      <c r="J614" s="158"/>
      <c r="K614" s="157">
        <f>ROUND(E614*J614,2)</f>
        <v>0</v>
      </c>
      <c r="L614" s="157">
        <v>21</v>
      </c>
      <c r="M614" s="157">
        <f>G614*(1+L614/100)</f>
        <v>32192.05</v>
      </c>
      <c r="N614" s="157">
        <v>0</v>
      </c>
      <c r="O614" s="157">
        <f>ROUND(E614*N614,2)</f>
        <v>0</v>
      </c>
      <c r="P614" s="157">
        <v>0</v>
      </c>
      <c r="Q614" s="157">
        <f>ROUND(E614*P614,2)</f>
        <v>0</v>
      </c>
      <c r="R614" s="157"/>
      <c r="S614" s="157" t="s">
        <v>177</v>
      </c>
      <c r="T614" s="157" t="s">
        <v>178</v>
      </c>
      <c r="U614" s="157">
        <v>0</v>
      </c>
      <c r="V614" s="157">
        <f>ROUND(E614*U614,2)</f>
        <v>0</v>
      </c>
      <c r="W614" s="157"/>
      <c r="X614" s="157" t="s">
        <v>570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571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x14ac:dyDescent="0.2">
      <c r="A615" s="162" t="s">
        <v>142</v>
      </c>
      <c r="B615" s="163" t="s">
        <v>96</v>
      </c>
      <c r="C615" s="181" t="s">
        <v>97</v>
      </c>
      <c r="D615" s="164"/>
      <c r="E615" s="165"/>
      <c r="F615" s="166"/>
      <c r="G615" s="167">
        <f>SUMIF(AG616:AG622,"&lt;&gt;NOR",G616:G622)</f>
        <v>22770.45</v>
      </c>
      <c r="H615" s="161"/>
      <c r="I615" s="161">
        <f>SUM(I616:I622)</f>
        <v>0</v>
      </c>
      <c r="J615" s="161"/>
      <c r="K615" s="161">
        <f>SUM(K616:K622)</f>
        <v>0</v>
      </c>
      <c r="L615" s="161"/>
      <c r="M615" s="161">
        <f>SUM(M616:M622)</f>
        <v>27552.244500000001</v>
      </c>
      <c r="N615" s="161"/>
      <c r="O615" s="161">
        <f>SUM(O616:O622)</f>
        <v>0.11</v>
      </c>
      <c r="P615" s="161"/>
      <c r="Q615" s="161">
        <f>SUM(Q616:Q622)</f>
        <v>0</v>
      </c>
      <c r="R615" s="161"/>
      <c r="S615" s="161"/>
      <c r="T615" s="161"/>
      <c r="U615" s="161"/>
      <c r="V615" s="161">
        <f>SUM(V616:V622)</f>
        <v>13.81</v>
      </c>
      <c r="W615" s="161"/>
      <c r="X615" s="161"/>
      <c r="AG615" t="s">
        <v>143</v>
      </c>
    </row>
    <row r="616" spans="1:60" ht="22.5" outlineLevel="1" x14ac:dyDescent="0.2">
      <c r="A616" s="168">
        <v>187</v>
      </c>
      <c r="B616" s="169" t="s">
        <v>904</v>
      </c>
      <c r="C616" s="182" t="s">
        <v>905</v>
      </c>
      <c r="D616" s="170" t="s">
        <v>320</v>
      </c>
      <c r="E616" s="171">
        <v>58.524999999999999</v>
      </c>
      <c r="F616" s="172">
        <v>81.2</v>
      </c>
      <c r="G616" s="173">
        <f>ROUND(E616*F616,2)</f>
        <v>4752.2299999999996</v>
      </c>
      <c r="H616" s="158"/>
      <c r="I616" s="157">
        <f>ROUND(E616*H616,2)</f>
        <v>0</v>
      </c>
      <c r="J616" s="158"/>
      <c r="K616" s="157">
        <f>ROUND(E616*J616,2)</f>
        <v>0</v>
      </c>
      <c r="L616" s="157">
        <v>21</v>
      </c>
      <c r="M616" s="157">
        <f>G616*(1+L616/100)</f>
        <v>5750.1982999999991</v>
      </c>
      <c r="N616" s="157">
        <v>3.6000000000000002E-4</v>
      </c>
      <c r="O616" s="157">
        <f>ROUND(E616*N616,2)</f>
        <v>0.02</v>
      </c>
      <c r="P616" s="157">
        <v>0</v>
      </c>
      <c r="Q616" s="157">
        <f>ROUND(E616*P616,2)</f>
        <v>0</v>
      </c>
      <c r="R616" s="157"/>
      <c r="S616" s="157" t="s">
        <v>147</v>
      </c>
      <c r="T616" s="157" t="s">
        <v>148</v>
      </c>
      <c r="U616" s="157">
        <v>0.23599999999999999</v>
      </c>
      <c r="V616" s="157">
        <f>ROUND(E616*U616,2)</f>
        <v>13.81</v>
      </c>
      <c r="W616" s="157"/>
      <c r="X616" s="157" t="s">
        <v>149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150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3" t="s">
        <v>906</v>
      </c>
      <c r="D617" s="159"/>
      <c r="E617" s="160">
        <v>16.95</v>
      </c>
      <c r="F617" s="199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152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3" t="s">
        <v>907</v>
      </c>
      <c r="D618" s="159"/>
      <c r="E618" s="160">
        <v>11</v>
      </c>
      <c r="F618" s="199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152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3" t="s">
        <v>908</v>
      </c>
      <c r="D619" s="159"/>
      <c r="E619" s="160">
        <v>7</v>
      </c>
      <c r="F619" s="199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152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3" t="s">
        <v>909</v>
      </c>
      <c r="D620" s="159"/>
      <c r="E620" s="160">
        <v>23.58</v>
      </c>
      <c r="F620" s="199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152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2.5" outlineLevel="1" x14ac:dyDescent="0.2">
      <c r="A621" s="168">
        <v>188</v>
      </c>
      <c r="B621" s="169" t="s">
        <v>910</v>
      </c>
      <c r="C621" s="182" t="s">
        <v>911</v>
      </c>
      <c r="D621" s="170" t="s">
        <v>250</v>
      </c>
      <c r="E621" s="171">
        <v>195</v>
      </c>
      <c r="F621" s="178">
        <v>89</v>
      </c>
      <c r="G621" s="173">
        <f>ROUND(E621*F621,2)</f>
        <v>17355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20999.55</v>
      </c>
      <c r="N621" s="157">
        <v>4.4999999999999999E-4</v>
      </c>
      <c r="O621" s="157">
        <f>ROUND(E621*N621,2)</f>
        <v>0.09</v>
      </c>
      <c r="P621" s="157">
        <v>0</v>
      </c>
      <c r="Q621" s="157">
        <f>ROUND(E621*P621,2)</f>
        <v>0</v>
      </c>
      <c r="R621" s="157"/>
      <c r="S621" s="157" t="s">
        <v>147</v>
      </c>
      <c r="T621" s="157" t="s">
        <v>148</v>
      </c>
      <c r="U621" s="157">
        <v>0</v>
      </c>
      <c r="V621" s="157">
        <f>ROUND(E621*U621,2)</f>
        <v>0</v>
      </c>
      <c r="W621" s="157"/>
      <c r="X621" s="157" t="s">
        <v>367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368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>
        <v>189</v>
      </c>
      <c r="B622" s="155" t="s">
        <v>912</v>
      </c>
      <c r="C622" s="194" t="s">
        <v>913</v>
      </c>
      <c r="D622" s="156" t="s">
        <v>0</v>
      </c>
      <c r="E622" s="193">
        <f>SUM(G616+G621)/100</f>
        <v>221.07229999999998</v>
      </c>
      <c r="F622" s="158">
        <v>3</v>
      </c>
      <c r="G622" s="157">
        <f>ROUND(E622*F622,2)</f>
        <v>663.22</v>
      </c>
      <c r="H622" s="158"/>
      <c r="I622" s="157">
        <f>ROUND(E622*H622,2)</f>
        <v>0</v>
      </c>
      <c r="J622" s="158"/>
      <c r="K622" s="157">
        <f>ROUND(E622*J622,2)</f>
        <v>0</v>
      </c>
      <c r="L622" s="157">
        <v>21</v>
      </c>
      <c r="M622" s="157">
        <f>G622*(1+L622/100)</f>
        <v>802.49620000000004</v>
      </c>
      <c r="N622" s="157">
        <v>0</v>
      </c>
      <c r="O622" s="157">
        <f>ROUND(E622*N622,2)</f>
        <v>0</v>
      </c>
      <c r="P622" s="157">
        <v>0</v>
      </c>
      <c r="Q622" s="157">
        <f>ROUND(E622*P622,2)</f>
        <v>0</v>
      </c>
      <c r="R622" s="157"/>
      <c r="S622" s="157" t="s">
        <v>177</v>
      </c>
      <c r="T622" s="157" t="s">
        <v>178</v>
      </c>
      <c r="U622" s="157">
        <v>0</v>
      </c>
      <c r="V622" s="157">
        <f>ROUND(E622*U622,2)</f>
        <v>0</v>
      </c>
      <c r="W622" s="157"/>
      <c r="X622" s="157" t="s">
        <v>570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571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x14ac:dyDescent="0.2">
      <c r="A623" s="162" t="s">
        <v>142</v>
      </c>
      <c r="B623" s="163" t="s">
        <v>98</v>
      </c>
      <c r="C623" s="181" t="s">
        <v>99</v>
      </c>
      <c r="D623" s="164"/>
      <c r="E623" s="165"/>
      <c r="F623" s="166"/>
      <c r="G623" s="167">
        <f>SUMIF(AG624:AG644,"&lt;&gt;NOR",G624:G644)</f>
        <v>95478.26</v>
      </c>
      <c r="H623" s="161"/>
      <c r="I623" s="161">
        <f>SUM(I624:I644)</f>
        <v>0</v>
      </c>
      <c r="J623" s="161"/>
      <c r="K623" s="161">
        <f>SUM(K624:K644)</f>
        <v>0</v>
      </c>
      <c r="L623" s="161"/>
      <c r="M623" s="161">
        <f>SUM(M624:M644)</f>
        <v>115528.69459999999</v>
      </c>
      <c r="N623" s="161"/>
      <c r="O623" s="161">
        <f>SUM(O624:O644)</f>
        <v>1.89</v>
      </c>
      <c r="P623" s="161"/>
      <c r="Q623" s="161">
        <f>SUM(Q624:Q644)</f>
        <v>0</v>
      </c>
      <c r="R623" s="161"/>
      <c r="S623" s="161"/>
      <c r="T623" s="161"/>
      <c r="U623" s="161"/>
      <c r="V623" s="161">
        <f>SUM(V624:V644)</f>
        <v>104.13000000000001</v>
      </c>
      <c r="W623" s="161"/>
      <c r="X623" s="161"/>
      <c r="AG623" t="s">
        <v>143</v>
      </c>
    </row>
    <row r="624" spans="1:60" ht="22.5" outlineLevel="1" x14ac:dyDescent="0.2">
      <c r="A624" s="168">
        <v>190</v>
      </c>
      <c r="B624" s="169" t="s">
        <v>914</v>
      </c>
      <c r="C624" s="182" t="s">
        <v>915</v>
      </c>
      <c r="D624" s="170" t="s">
        <v>320</v>
      </c>
      <c r="E624" s="171">
        <v>80</v>
      </c>
      <c r="F624" s="172">
        <v>92</v>
      </c>
      <c r="G624" s="173">
        <f>ROUND(E624*F624,2)</f>
        <v>7360</v>
      </c>
      <c r="H624" s="158"/>
      <c r="I624" s="157">
        <f>ROUND(E624*H624,2)</f>
        <v>0</v>
      </c>
      <c r="J624" s="158"/>
      <c r="K624" s="157">
        <f>ROUND(E624*J624,2)</f>
        <v>0</v>
      </c>
      <c r="L624" s="157">
        <v>21</v>
      </c>
      <c r="M624" s="157">
        <f>G624*(1+L624/100)</f>
        <v>8905.6</v>
      </c>
      <c r="N624" s="157">
        <v>0</v>
      </c>
      <c r="O624" s="157">
        <f>ROUND(E624*N624,2)</f>
        <v>0</v>
      </c>
      <c r="P624" s="157">
        <v>0</v>
      </c>
      <c r="Q624" s="157">
        <f>ROUND(E624*P624,2)</f>
        <v>0</v>
      </c>
      <c r="R624" s="157"/>
      <c r="S624" s="157" t="s">
        <v>147</v>
      </c>
      <c r="T624" s="157" t="s">
        <v>148</v>
      </c>
      <c r="U624" s="157">
        <v>0.154</v>
      </c>
      <c r="V624" s="157">
        <f>ROUND(E624*U624,2)</f>
        <v>12.32</v>
      </c>
      <c r="W624" s="157"/>
      <c r="X624" s="157" t="s">
        <v>149</v>
      </c>
      <c r="Y624" s="147"/>
      <c r="Z624" s="147"/>
      <c r="AA624" s="147"/>
      <c r="AB624" s="147"/>
      <c r="AC624" s="147"/>
      <c r="AD624" s="147"/>
      <c r="AE624" s="147"/>
      <c r="AF624" s="147"/>
      <c r="AG624" s="147" t="s">
        <v>150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3" t="s">
        <v>916</v>
      </c>
      <c r="D625" s="159"/>
      <c r="E625" s="160">
        <v>80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152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45" outlineLevel="1" x14ac:dyDescent="0.2">
      <c r="A626" s="174">
        <v>191</v>
      </c>
      <c r="B626" s="175" t="s">
        <v>917</v>
      </c>
      <c r="C626" s="184" t="s">
        <v>918</v>
      </c>
      <c r="D626" s="176" t="s">
        <v>146</v>
      </c>
      <c r="E626" s="177">
        <v>22.153500000000001</v>
      </c>
      <c r="F626" s="178">
        <v>10.08</v>
      </c>
      <c r="G626" s="179">
        <f>ROUND(E626*F626,2)</f>
        <v>223.31</v>
      </c>
      <c r="H626" s="158"/>
      <c r="I626" s="157">
        <f>ROUND(E626*H626,2)</f>
        <v>0</v>
      </c>
      <c r="J626" s="158"/>
      <c r="K626" s="157">
        <f>ROUND(E626*J626,2)</f>
        <v>0</v>
      </c>
      <c r="L626" s="157">
        <v>21</v>
      </c>
      <c r="M626" s="157">
        <f>G626*(1+L626/100)</f>
        <v>270.20510000000002</v>
      </c>
      <c r="N626" s="157">
        <v>2.9999999999999997E-4</v>
      </c>
      <c r="O626" s="157">
        <f>ROUND(E626*N626,2)</f>
        <v>0.01</v>
      </c>
      <c r="P626" s="157">
        <v>0</v>
      </c>
      <c r="Q626" s="157">
        <f>ROUND(E626*P626,2)</f>
        <v>0</v>
      </c>
      <c r="R626" s="157"/>
      <c r="S626" s="157" t="s">
        <v>147</v>
      </c>
      <c r="T626" s="157" t="s">
        <v>148</v>
      </c>
      <c r="U626" s="157">
        <v>0</v>
      </c>
      <c r="V626" s="157">
        <f>ROUND(E626*U626,2)</f>
        <v>0</v>
      </c>
      <c r="W626" s="157"/>
      <c r="X626" s="157" t="s">
        <v>149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150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33.75" outlineLevel="1" x14ac:dyDescent="0.2">
      <c r="A627" s="168">
        <v>192</v>
      </c>
      <c r="B627" s="169" t="s">
        <v>919</v>
      </c>
      <c r="C627" s="182" t="s">
        <v>920</v>
      </c>
      <c r="D627" s="170" t="s">
        <v>146</v>
      </c>
      <c r="E627" s="171">
        <v>68.907300000000006</v>
      </c>
      <c r="F627" s="172">
        <v>500</v>
      </c>
      <c r="G627" s="173">
        <f>ROUND(E627*F627,2)</f>
        <v>34453.65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41688.916499999999</v>
      </c>
      <c r="N627" s="157">
        <v>4.5100000000000001E-3</v>
      </c>
      <c r="O627" s="157">
        <f>ROUND(E627*N627,2)</f>
        <v>0.31</v>
      </c>
      <c r="P627" s="157">
        <v>0</v>
      </c>
      <c r="Q627" s="157">
        <f>ROUND(E627*P627,2)</f>
        <v>0</v>
      </c>
      <c r="R627" s="157"/>
      <c r="S627" s="157" t="s">
        <v>147</v>
      </c>
      <c r="T627" s="157" t="s">
        <v>148</v>
      </c>
      <c r="U627" s="157">
        <v>1.07</v>
      </c>
      <c r="V627" s="157">
        <f>ROUND(E627*U627,2)</f>
        <v>73.73</v>
      </c>
      <c r="W627" s="157"/>
      <c r="X627" s="157" t="s">
        <v>149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150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277" t="s">
        <v>921</v>
      </c>
      <c r="D628" s="278"/>
      <c r="E628" s="278"/>
      <c r="F628" s="278"/>
      <c r="G628" s="278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262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3" t="s">
        <v>922</v>
      </c>
      <c r="D629" s="159"/>
      <c r="E629" s="160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152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3" t="s">
        <v>552</v>
      </c>
      <c r="D630" s="159"/>
      <c r="E630" s="160">
        <v>16.343800000000002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152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3" t="s">
        <v>553</v>
      </c>
      <c r="D631" s="159"/>
      <c r="E631" s="160">
        <v>8.5062999999999995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152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3" t="s">
        <v>554</v>
      </c>
      <c r="D632" s="159"/>
      <c r="E632" s="160">
        <v>8.5272000000000006</v>
      </c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152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3" t="s">
        <v>555</v>
      </c>
      <c r="D633" s="159"/>
      <c r="E633" s="160">
        <v>10.763500000000001</v>
      </c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152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3" t="s">
        <v>556</v>
      </c>
      <c r="D634" s="159"/>
      <c r="E634" s="160">
        <v>9.5094999999999992</v>
      </c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152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3" t="s">
        <v>557</v>
      </c>
      <c r="D635" s="159"/>
      <c r="E635" s="160">
        <v>15.257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152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ht="45" outlineLevel="1" x14ac:dyDescent="0.2">
      <c r="A636" s="168">
        <v>193</v>
      </c>
      <c r="B636" s="169" t="s">
        <v>923</v>
      </c>
      <c r="C636" s="182" t="s">
        <v>924</v>
      </c>
      <c r="D636" s="170" t="s">
        <v>146</v>
      </c>
      <c r="E636" s="171">
        <v>22.153500000000001</v>
      </c>
      <c r="F636" s="172">
        <v>555</v>
      </c>
      <c r="G636" s="173">
        <f>ROUND(E636*F636,2)</f>
        <v>12295.19</v>
      </c>
      <c r="H636" s="158"/>
      <c r="I636" s="157">
        <f>ROUND(E636*H636,2)</f>
        <v>0</v>
      </c>
      <c r="J636" s="158"/>
      <c r="K636" s="157">
        <f>ROUND(E636*J636,2)</f>
        <v>0</v>
      </c>
      <c r="L636" s="157">
        <v>21</v>
      </c>
      <c r="M636" s="157">
        <f>G636*(1+L636/100)</f>
        <v>14877.179900000001</v>
      </c>
      <c r="N636" s="157">
        <v>6.1900000000000002E-3</v>
      </c>
      <c r="O636" s="157">
        <f>ROUND(E636*N636,2)</f>
        <v>0.14000000000000001</v>
      </c>
      <c r="P636" s="157">
        <v>0</v>
      </c>
      <c r="Q636" s="157">
        <f>ROUND(E636*P636,2)</f>
        <v>0</v>
      </c>
      <c r="R636" s="157"/>
      <c r="S636" s="157" t="s">
        <v>147</v>
      </c>
      <c r="T636" s="157" t="s">
        <v>148</v>
      </c>
      <c r="U636" s="157">
        <v>0.81591999999999998</v>
      </c>
      <c r="V636" s="157">
        <f>ROUND(E636*U636,2)</f>
        <v>18.079999999999998</v>
      </c>
      <c r="W636" s="157"/>
      <c r="X636" s="157" t="s">
        <v>149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150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.5" outlineLevel="1" x14ac:dyDescent="0.2">
      <c r="A637" s="154"/>
      <c r="B637" s="155"/>
      <c r="C637" s="183" t="s">
        <v>925</v>
      </c>
      <c r="D637" s="159"/>
      <c r="E637" s="160">
        <v>5.97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152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3" t="s">
        <v>926</v>
      </c>
      <c r="D638" s="159"/>
      <c r="E638" s="160">
        <v>8.1199999999999992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152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3" t="s">
        <v>927</v>
      </c>
      <c r="D639" s="159"/>
      <c r="E639" s="160">
        <v>8.06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152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ht="22.5" outlineLevel="1" x14ac:dyDescent="0.2">
      <c r="A640" s="168">
        <v>194</v>
      </c>
      <c r="B640" s="169" t="s">
        <v>928</v>
      </c>
      <c r="C640" s="182" t="s">
        <v>929</v>
      </c>
      <c r="D640" s="170" t="s">
        <v>146</v>
      </c>
      <c r="E640" s="171">
        <v>25.476520000000001</v>
      </c>
      <c r="F640" s="172">
        <v>345</v>
      </c>
      <c r="G640" s="173">
        <f>ROUND(E640*F640,2)</f>
        <v>8789.4</v>
      </c>
      <c r="H640" s="158"/>
      <c r="I640" s="157">
        <f>ROUND(E640*H640,2)</f>
        <v>0</v>
      </c>
      <c r="J640" s="158"/>
      <c r="K640" s="157">
        <f>ROUND(E640*J640,2)</f>
        <v>0</v>
      </c>
      <c r="L640" s="157">
        <v>21</v>
      </c>
      <c r="M640" s="157">
        <f>G640*(1+L640/100)</f>
        <v>10635.173999999999</v>
      </c>
      <c r="N640" s="157">
        <v>1.9199999999999998E-2</v>
      </c>
      <c r="O640" s="157">
        <f>ROUND(E640*N640,2)</f>
        <v>0.49</v>
      </c>
      <c r="P640" s="157">
        <v>0</v>
      </c>
      <c r="Q640" s="157">
        <f>ROUND(E640*P640,2)</f>
        <v>0</v>
      </c>
      <c r="R640" s="157"/>
      <c r="S640" s="157" t="s">
        <v>147</v>
      </c>
      <c r="T640" s="157" t="s">
        <v>148</v>
      </c>
      <c r="U640" s="157">
        <v>0</v>
      </c>
      <c r="V640" s="157">
        <f>ROUND(E640*U640,2)</f>
        <v>0</v>
      </c>
      <c r="W640" s="157"/>
      <c r="X640" s="157" t="s">
        <v>367</v>
      </c>
      <c r="Y640" s="147"/>
      <c r="Z640" s="147"/>
      <c r="AA640" s="147"/>
      <c r="AB640" s="147"/>
      <c r="AC640" s="147"/>
      <c r="AD640" s="147"/>
      <c r="AE640" s="147"/>
      <c r="AF640" s="147"/>
      <c r="AG640" s="147" t="s">
        <v>368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3" t="s">
        <v>930</v>
      </c>
      <c r="D641" s="159"/>
      <c r="E641" s="160">
        <v>25.48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152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68">
        <v>195</v>
      </c>
      <c r="B642" s="169" t="s">
        <v>931</v>
      </c>
      <c r="C642" s="182" t="s">
        <v>932</v>
      </c>
      <c r="D642" s="170" t="s">
        <v>146</v>
      </c>
      <c r="E642" s="171">
        <v>77.176180000000002</v>
      </c>
      <c r="F642" s="172">
        <v>395</v>
      </c>
      <c r="G642" s="173">
        <f>ROUND(E642*F642,2)</f>
        <v>30484.59</v>
      </c>
      <c r="H642" s="158"/>
      <c r="I642" s="157">
        <f>ROUND(E642*H642,2)</f>
        <v>0</v>
      </c>
      <c r="J642" s="158"/>
      <c r="K642" s="157">
        <f>ROUND(E642*J642,2)</f>
        <v>0</v>
      </c>
      <c r="L642" s="157">
        <v>21</v>
      </c>
      <c r="M642" s="157">
        <f>G642*(1+L642/100)</f>
        <v>36886.353900000002</v>
      </c>
      <c r="N642" s="157">
        <v>1.2200000000000001E-2</v>
      </c>
      <c r="O642" s="157">
        <f>ROUND(E642*N642,2)</f>
        <v>0.94</v>
      </c>
      <c r="P642" s="157">
        <v>0</v>
      </c>
      <c r="Q642" s="157">
        <f>ROUND(E642*P642,2)</f>
        <v>0</v>
      </c>
      <c r="R642" s="157" t="s">
        <v>638</v>
      </c>
      <c r="S642" s="157" t="s">
        <v>177</v>
      </c>
      <c r="T642" s="157" t="s">
        <v>148</v>
      </c>
      <c r="U642" s="157">
        <v>0</v>
      </c>
      <c r="V642" s="157">
        <f>ROUND(E642*U642,2)</f>
        <v>0</v>
      </c>
      <c r="W642" s="157"/>
      <c r="X642" s="157" t="s">
        <v>367</v>
      </c>
      <c r="Y642" s="147"/>
      <c r="Z642" s="147"/>
      <c r="AA642" s="147"/>
      <c r="AB642" s="147"/>
      <c r="AC642" s="147"/>
      <c r="AD642" s="147"/>
      <c r="AE642" s="147"/>
      <c r="AF642" s="147"/>
      <c r="AG642" s="147" t="s">
        <v>368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3" t="s">
        <v>933</v>
      </c>
      <c r="D643" s="159"/>
      <c r="E643" s="160">
        <v>77.176180000000002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152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>
        <v>196</v>
      </c>
      <c r="B644" s="155" t="s">
        <v>934</v>
      </c>
      <c r="C644" s="194" t="s">
        <v>935</v>
      </c>
      <c r="D644" s="156" t="s">
        <v>0</v>
      </c>
      <c r="E644" s="158">
        <f>SUM(G624+G626+G627+G636+G640+G642)/100</f>
        <v>936.06140000000005</v>
      </c>
      <c r="F644" s="158">
        <v>2</v>
      </c>
      <c r="G644" s="157">
        <f>ROUND(E644*F644,2)</f>
        <v>1872.12</v>
      </c>
      <c r="H644" s="158"/>
      <c r="I644" s="157">
        <f>ROUND(E644*H644,2)</f>
        <v>0</v>
      </c>
      <c r="J644" s="158"/>
      <c r="K644" s="157">
        <f>ROUND(E644*J644,2)</f>
        <v>0</v>
      </c>
      <c r="L644" s="157">
        <v>21</v>
      </c>
      <c r="M644" s="157">
        <f>G644*(1+L644/100)</f>
        <v>2265.2651999999998</v>
      </c>
      <c r="N644" s="157">
        <v>0</v>
      </c>
      <c r="O644" s="157">
        <f>ROUND(E644*N644,2)</f>
        <v>0</v>
      </c>
      <c r="P644" s="157">
        <v>0</v>
      </c>
      <c r="Q644" s="157">
        <f>ROUND(E644*P644,2)</f>
        <v>0</v>
      </c>
      <c r="R644" s="157"/>
      <c r="S644" s="157" t="s">
        <v>177</v>
      </c>
      <c r="T644" s="157" t="s">
        <v>178</v>
      </c>
      <c r="U644" s="157">
        <v>0</v>
      </c>
      <c r="V644" s="157">
        <f>ROUND(E644*U644,2)</f>
        <v>0</v>
      </c>
      <c r="W644" s="157"/>
      <c r="X644" s="157" t="s">
        <v>570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571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x14ac:dyDescent="0.2">
      <c r="A645" s="162" t="s">
        <v>142</v>
      </c>
      <c r="B645" s="163" t="s">
        <v>102</v>
      </c>
      <c r="C645" s="181" t="s">
        <v>103</v>
      </c>
      <c r="D645" s="164"/>
      <c r="E645" s="165"/>
      <c r="F645" s="166"/>
      <c r="G645" s="167">
        <f>SUMIF(AG646:AG668,"&lt;&gt;NOR",G646:G668)</f>
        <v>16781.170000000002</v>
      </c>
      <c r="H645" s="161"/>
      <c r="I645" s="161">
        <f>SUM(I646:I668)</f>
        <v>0</v>
      </c>
      <c r="J645" s="161"/>
      <c r="K645" s="161">
        <f>SUM(K646:K668)</f>
        <v>0</v>
      </c>
      <c r="L645" s="161"/>
      <c r="M645" s="161">
        <f>SUM(M646:M668)</f>
        <v>20305.215700000001</v>
      </c>
      <c r="N645" s="161"/>
      <c r="O645" s="161">
        <f>SUM(O646:O668)</f>
        <v>7.0000000000000007E-2</v>
      </c>
      <c r="P645" s="161"/>
      <c r="Q645" s="161">
        <f>SUM(Q646:Q668)</f>
        <v>0</v>
      </c>
      <c r="R645" s="161"/>
      <c r="S645" s="161"/>
      <c r="T645" s="161"/>
      <c r="U645" s="161"/>
      <c r="V645" s="161">
        <f>SUM(V646:V668)</f>
        <v>41.589999999999996</v>
      </c>
      <c r="W645" s="161"/>
      <c r="X645" s="161"/>
      <c r="AG645" t="s">
        <v>143</v>
      </c>
    </row>
    <row r="646" spans="1:60" outlineLevel="1" x14ac:dyDescent="0.2">
      <c r="A646" s="168">
        <v>197</v>
      </c>
      <c r="B646" s="169" t="s">
        <v>936</v>
      </c>
      <c r="C646" s="182" t="s">
        <v>937</v>
      </c>
      <c r="D646" s="170" t="s">
        <v>358</v>
      </c>
      <c r="E646" s="171">
        <v>319.94600000000003</v>
      </c>
      <c r="F646" s="172">
        <v>14.45</v>
      </c>
      <c r="G646" s="173">
        <f>ROUND(E646*F646,2)</f>
        <v>4623.22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5594.0962</v>
      </c>
      <c r="N646" s="157">
        <v>6.9999999999999994E-5</v>
      </c>
      <c r="O646" s="157">
        <f>ROUND(E646*N646,2)</f>
        <v>0.02</v>
      </c>
      <c r="P646" s="157">
        <v>0</v>
      </c>
      <c r="Q646" s="157">
        <f>ROUND(E646*P646,2)</f>
        <v>0</v>
      </c>
      <c r="R646" s="157"/>
      <c r="S646" s="157" t="s">
        <v>177</v>
      </c>
      <c r="T646" s="157" t="s">
        <v>178</v>
      </c>
      <c r="U646" s="157">
        <v>0.03</v>
      </c>
      <c r="V646" s="157">
        <f>ROUND(E646*U646,2)</f>
        <v>9.6</v>
      </c>
      <c r="W646" s="157"/>
      <c r="X646" s="157" t="s">
        <v>149</v>
      </c>
      <c r="Y646" s="147"/>
      <c r="Z646" s="147"/>
      <c r="AA646" s="147"/>
      <c r="AB646" s="147"/>
      <c r="AC646" s="147"/>
      <c r="AD646" s="147"/>
      <c r="AE646" s="147"/>
      <c r="AF646" s="147"/>
      <c r="AG646" s="147" t="s">
        <v>150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3" t="s">
        <v>938</v>
      </c>
      <c r="D647" s="159"/>
      <c r="E647" s="160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152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2.5" outlineLevel="1" x14ac:dyDescent="0.2">
      <c r="A648" s="154"/>
      <c r="B648" s="155"/>
      <c r="C648" s="183" t="s">
        <v>939</v>
      </c>
      <c r="D648" s="159"/>
      <c r="E648" s="160">
        <v>107.73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152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22.5" outlineLevel="1" x14ac:dyDescent="0.2">
      <c r="A649" s="154"/>
      <c r="B649" s="155"/>
      <c r="C649" s="183" t="s">
        <v>940</v>
      </c>
      <c r="D649" s="159"/>
      <c r="E649" s="160">
        <v>58.055999999999997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152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3" t="s">
        <v>941</v>
      </c>
      <c r="D650" s="159"/>
      <c r="E650" s="160">
        <v>-68.900000000000006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152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97" t="s">
        <v>942</v>
      </c>
      <c r="D651" s="190"/>
      <c r="E651" s="191">
        <v>96.885999999999996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152</v>
      </c>
      <c r="AH651" s="147">
        <v>1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3" t="s">
        <v>943</v>
      </c>
      <c r="D652" s="159"/>
      <c r="E652" s="160">
        <v>90.72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152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97" t="s">
        <v>942</v>
      </c>
      <c r="D653" s="190"/>
      <c r="E653" s="191">
        <v>90.72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152</v>
      </c>
      <c r="AH653" s="147">
        <v>1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ht="22.5" outlineLevel="1" x14ac:dyDescent="0.2">
      <c r="A654" s="154"/>
      <c r="B654" s="155"/>
      <c r="C654" s="183" t="s">
        <v>944</v>
      </c>
      <c r="D654" s="159"/>
      <c r="E654" s="160">
        <v>52.34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152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97" t="s">
        <v>942</v>
      </c>
      <c r="D655" s="190"/>
      <c r="E655" s="191">
        <v>52.34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152</v>
      </c>
      <c r="AH655" s="147">
        <v>1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3" t="s">
        <v>945</v>
      </c>
      <c r="D656" s="159"/>
      <c r="E656" s="160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152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3" t="s">
        <v>946</v>
      </c>
      <c r="D657" s="159"/>
      <c r="E657" s="160">
        <v>80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152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68">
        <v>198</v>
      </c>
      <c r="B658" s="169" t="s">
        <v>947</v>
      </c>
      <c r="C658" s="182" t="s">
        <v>948</v>
      </c>
      <c r="D658" s="170" t="s">
        <v>146</v>
      </c>
      <c r="E658" s="171">
        <v>319.94600000000003</v>
      </c>
      <c r="F658" s="172">
        <v>38</v>
      </c>
      <c r="G658" s="173">
        <f>ROUND(E658*F658,2)</f>
        <v>12157.95</v>
      </c>
      <c r="H658" s="158"/>
      <c r="I658" s="157">
        <f>ROUND(E658*H658,2)</f>
        <v>0</v>
      </c>
      <c r="J658" s="158"/>
      <c r="K658" s="157">
        <f>ROUND(E658*J658,2)</f>
        <v>0</v>
      </c>
      <c r="L658" s="157">
        <v>21</v>
      </c>
      <c r="M658" s="157">
        <f>G658*(1+L658/100)</f>
        <v>14711.119500000001</v>
      </c>
      <c r="N658" s="157">
        <v>1.4999999999999999E-4</v>
      </c>
      <c r="O658" s="157">
        <f>ROUND(E658*N658,2)</f>
        <v>0.05</v>
      </c>
      <c r="P658" s="157">
        <v>0</v>
      </c>
      <c r="Q658" s="157">
        <f>ROUND(E658*P658,2)</f>
        <v>0</v>
      </c>
      <c r="R658" s="157"/>
      <c r="S658" s="157" t="s">
        <v>177</v>
      </c>
      <c r="T658" s="157" t="s">
        <v>148</v>
      </c>
      <c r="U658" s="157">
        <v>0.1</v>
      </c>
      <c r="V658" s="157">
        <f>ROUND(E658*U658,2)</f>
        <v>31.99</v>
      </c>
      <c r="W658" s="157"/>
      <c r="X658" s="157" t="s">
        <v>149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150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3" t="s">
        <v>938</v>
      </c>
      <c r="D659" s="159"/>
      <c r="E659" s="160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152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22.5" outlineLevel="1" x14ac:dyDescent="0.2">
      <c r="A660" s="154"/>
      <c r="B660" s="155"/>
      <c r="C660" s="183" t="s">
        <v>939</v>
      </c>
      <c r="D660" s="159"/>
      <c r="E660" s="160">
        <v>107.73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152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2.5" outlineLevel="1" x14ac:dyDescent="0.2">
      <c r="A661" s="154"/>
      <c r="B661" s="155"/>
      <c r="C661" s="183" t="s">
        <v>940</v>
      </c>
      <c r="D661" s="159"/>
      <c r="E661" s="160">
        <v>58.055999999999997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152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3" t="s">
        <v>941</v>
      </c>
      <c r="D662" s="159"/>
      <c r="E662" s="160">
        <v>-68.900000000000006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152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97" t="s">
        <v>942</v>
      </c>
      <c r="D663" s="190"/>
      <c r="E663" s="191">
        <v>96.885999999999996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152</v>
      </c>
      <c r="AH663" s="147">
        <v>1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3" t="s">
        <v>943</v>
      </c>
      <c r="D664" s="159"/>
      <c r="E664" s="160">
        <v>90.72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152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97" t="s">
        <v>942</v>
      </c>
      <c r="D665" s="190"/>
      <c r="E665" s="191">
        <v>90.72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152</v>
      </c>
      <c r="AH665" s="147">
        <v>1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.5" outlineLevel="1" x14ac:dyDescent="0.2">
      <c r="A666" s="154"/>
      <c r="B666" s="155"/>
      <c r="C666" s="183" t="s">
        <v>944</v>
      </c>
      <c r="D666" s="159"/>
      <c r="E666" s="160">
        <v>52.34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152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97" t="s">
        <v>942</v>
      </c>
      <c r="D667" s="190"/>
      <c r="E667" s="191">
        <v>52.34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152</v>
      </c>
      <c r="AH667" s="147">
        <v>1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3" t="s">
        <v>946</v>
      </c>
      <c r="D668" s="159"/>
      <c r="E668" s="160">
        <v>80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152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x14ac:dyDescent="0.2">
      <c r="A669" s="162" t="s">
        <v>142</v>
      </c>
      <c r="B669" s="163" t="s">
        <v>104</v>
      </c>
      <c r="C669" s="181" t="s">
        <v>105</v>
      </c>
      <c r="D669" s="164"/>
      <c r="E669" s="165"/>
      <c r="F669" s="166"/>
      <c r="G669" s="167">
        <f>SUMIF(AG670:AG679,"&lt;&gt;NOR",G670:G679)</f>
        <v>145660</v>
      </c>
      <c r="H669" s="161"/>
      <c r="I669" s="161">
        <f>SUM(I670:I679)</f>
        <v>0</v>
      </c>
      <c r="J669" s="161"/>
      <c r="K669" s="161">
        <f>SUM(K670:K679)</f>
        <v>0</v>
      </c>
      <c r="L669" s="161"/>
      <c r="M669" s="161">
        <f>SUM(M670:M679)</f>
        <v>176248.6</v>
      </c>
      <c r="N669" s="161"/>
      <c r="O669" s="161">
        <f>SUM(O670:O679)</f>
        <v>0</v>
      </c>
      <c r="P669" s="161"/>
      <c r="Q669" s="161">
        <f>SUM(Q670:Q679)</f>
        <v>0</v>
      </c>
      <c r="R669" s="161"/>
      <c r="S669" s="161"/>
      <c r="T669" s="161"/>
      <c r="U669" s="161"/>
      <c r="V669" s="161">
        <f>SUM(V670:V679)</f>
        <v>0</v>
      </c>
      <c r="W669" s="161"/>
      <c r="X669" s="161"/>
      <c r="AG669" t="s">
        <v>143</v>
      </c>
    </row>
    <row r="670" spans="1:60" outlineLevel="1" x14ac:dyDescent="0.2">
      <c r="A670" s="168">
        <v>199</v>
      </c>
      <c r="B670" s="169" t="s">
        <v>949</v>
      </c>
      <c r="C670" s="182" t="s">
        <v>950</v>
      </c>
      <c r="D670" s="170" t="s">
        <v>159</v>
      </c>
      <c r="E670" s="171">
        <v>1</v>
      </c>
      <c r="F670" s="172">
        <v>145660</v>
      </c>
      <c r="G670" s="173">
        <f>ROUND(E670*F670,2)</f>
        <v>145660</v>
      </c>
      <c r="H670" s="158"/>
      <c r="I670" s="157">
        <f>ROUND(E670*H670,2)</f>
        <v>0</v>
      </c>
      <c r="J670" s="158"/>
      <c r="K670" s="157">
        <f>ROUND(E670*J670,2)</f>
        <v>0</v>
      </c>
      <c r="L670" s="157">
        <v>21</v>
      </c>
      <c r="M670" s="157">
        <f>G670*(1+L670/100)</f>
        <v>176248.6</v>
      </c>
      <c r="N670" s="157">
        <v>0</v>
      </c>
      <c r="O670" s="157">
        <f>ROUND(E670*N670,2)</f>
        <v>0</v>
      </c>
      <c r="P670" s="157">
        <v>0</v>
      </c>
      <c r="Q670" s="157">
        <f>ROUND(E670*P670,2)</f>
        <v>0</v>
      </c>
      <c r="R670" s="157"/>
      <c r="S670" s="157" t="s">
        <v>147</v>
      </c>
      <c r="T670" s="157" t="s">
        <v>148</v>
      </c>
      <c r="U670" s="157">
        <v>0</v>
      </c>
      <c r="V670" s="157">
        <f>ROUND(E670*U670,2)</f>
        <v>0</v>
      </c>
      <c r="W670" s="157"/>
      <c r="X670" s="157" t="s">
        <v>149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150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1" x14ac:dyDescent="0.2">
      <c r="A671" s="154"/>
      <c r="B671" s="155"/>
      <c r="C671" s="183" t="s">
        <v>951</v>
      </c>
      <c r="D671" s="159"/>
      <c r="E671" s="160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152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2.5" outlineLevel="1" x14ac:dyDescent="0.2">
      <c r="A672" s="154"/>
      <c r="B672" s="155"/>
      <c r="C672" s="183" t="s">
        <v>952</v>
      </c>
      <c r="D672" s="159"/>
      <c r="E672" s="160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152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3" t="s">
        <v>953</v>
      </c>
      <c r="D673" s="159"/>
      <c r="E673" s="160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152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ht="22.5" outlineLevel="1" x14ac:dyDescent="0.2">
      <c r="A674" s="154"/>
      <c r="B674" s="155"/>
      <c r="C674" s="183" t="s">
        <v>954</v>
      </c>
      <c r="D674" s="159"/>
      <c r="E674" s="160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152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22.5" outlineLevel="1" x14ac:dyDescent="0.2">
      <c r="A675" s="154"/>
      <c r="B675" s="155"/>
      <c r="C675" s="183" t="s">
        <v>955</v>
      </c>
      <c r="D675" s="159"/>
      <c r="E675" s="160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152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3" t="s">
        <v>956</v>
      </c>
      <c r="D676" s="159"/>
      <c r="E676" s="160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152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54"/>
      <c r="B677" s="155"/>
      <c r="C677" s="183" t="s">
        <v>957</v>
      </c>
      <c r="D677" s="159"/>
      <c r="E677" s="160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152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3" t="s">
        <v>958</v>
      </c>
      <c r="D678" s="159"/>
      <c r="E678" s="160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152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3" t="s">
        <v>693</v>
      </c>
      <c r="D679" s="159"/>
      <c r="E679" s="160">
        <v>1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152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x14ac:dyDescent="0.2">
      <c r="A680" s="162" t="s">
        <v>142</v>
      </c>
      <c r="B680" s="163" t="s">
        <v>106</v>
      </c>
      <c r="C680" s="181" t="s">
        <v>107</v>
      </c>
      <c r="D680" s="164"/>
      <c r="E680" s="165"/>
      <c r="F680" s="166"/>
      <c r="G680" s="167">
        <f>SUMIF(AG681:AG681,"&lt;&gt;NOR",G681:G681)</f>
        <v>636655</v>
      </c>
      <c r="H680" s="161"/>
      <c r="I680" s="161">
        <f>SUM(I681:I681)</f>
        <v>0</v>
      </c>
      <c r="J680" s="161"/>
      <c r="K680" s="161">
        <f>SUM(K681:K681)</f>
        <v>0</v>
      </c>
      <c r="L680" s="161"/>
      <c r="M680" s="161">
        <f>SUM(M681:M681)</f>
        <v>770352.54999999993</v>
      </c>
      <c r="N680" s="161"/>
      <c r="O680" s="161">
        <f>SUM(O681:O681)</f>
        <v>0</v>
      </c>
      <c r="P680" s="161"/>
      <c r="Q680" s="161">
        <f>SUM(Q681:Q681)</f>
        <v>0</v>
      </c>
      <c r="R680" s="161"/>
      <c r="S680" s="161"/>
      <c r="T680" s="161"/>
      <c r="U680" s="161"/>
      <c r="V680" s="161">
        <f>SUM(V681:V681)</f>
        <v>0</v>
      </c>
      <c r="W680" s="161"/>
      <c r="X680" s="161"/>
      <c r="AG680" t="s">
        <v>143</v>
      </c>
    </row>
    <row r="681" spans="1:60" ht="22.5" outlineLevel="1" x14ac:dyDescent="0.2">
      <c r="A681" s="174">
        <v>200</v>
      </c>
      <c r="B681" s="175" t="s">
        <v>959</v>
      </c>
      <c r="C681" s="184" t="s">
        <v>960</v>
      </c>
      <c r="D681" s="176" t="s">
        <v>686</v>
      </c>
      <c r="E681" s="177">
        <v>1</v>
      </c>
      <c r="F681" s="178">
        <f>[4]souhr!$E$49</f>
        <v>636655</v>
      </c>
      <c r="G681" s="179">
        <f>ROUND(E681*F681,2)</f>
        <v>636655</v>
      </c>
      <c r="H681" s="158"/>
      <c r="I681" s="157">
        <f>ROUND(E681*H681,2)</f>
        <v>0</v>
      </c>
      <c r="J681" s="158"/>
      <c r="K681" s="157">
        <f>ROUND(E681*J681,2)</f>
        <v>0</v>
      </c>
      <c r="L681" s="157">
        <v>21</v>
      </c>
      <c r="M681" s="157">
        <f>G681*(1+L681/100)</f>
        <v>770352.54999999993</v>
      </c>
      <c r="N681" s="157">
        <v>0</v>
      </c>
      <c r="O681" s="157">
        <f>ROUND(E681*N681,2)</f>
        <v>0</v>
      </c>
      <c r="P681" s="157">
        <v>0</v>
      </c>
      <c r="Q681" s="157">
        <f>ROUND(E681*P681,2)</f>
        <v>0</v>
      </c>
      <c r="R681" s="157"/>
      <c r="S681" s="157" t="s">
        <v>147</v>
      </c>
      <c r="T681" s="157" t="s">
        <v>148</v>
      </c>
      <c r="U681" s="157">
        <v>0</v>
      </c>
      <c r="V681" s="157">
        <f>ROUND(E681*U681,2)</f>
        <v>0</v>
      </c>
      <c r="W681" s="157"/>
      <c r="X681" s="157" t="s">
        <v>149</v>
      </c>
      <c r="Y681" s="147"/>
      <c r="Z681" s="147"/>
      <c r="AA681" s="147"/>
      <c r="AB681" s="147"/>
      <c r="AC681" s="147"/>
      <c r="AD681" s="147"/>
      <c r="AE681" s="147"/>
      <c r="AF681" s="147"/>
      <c r="AG681" s="147" t="s">
        <v>150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x14ac:dyDescent="0.2">
      <c r="A682" s="162" t="s">
        <v>142</v>
      </c>
      <c r="B682" s="163" t="s">
        <v>108</v>
      </c>
      <c r="C682" s="181" t="s">
        <v>109</v>
      </c>
      <c r="D682" s="164"/>
      <c r="E682" s="165"/>
      <c r="F682" s="166"/>
      <c r="G682" s="167">
        <f>SUMIF(AG683:AG684,"&lt;&gt;NOR",G683:G684)</f>
        <v>339680.73</v>
      </c>
      <c r="H682" s="161"/>
      <c r="I682" s="161">
        <f>SUM(I683:I684)</f>
        <v>0</v>
      </c>
      <c r="J682" s="161"/>
      <c r="K682" s="161">
        <f>SUM(K683:K684)</f>
        <v>0</v>
      </c>
      <c r="L682" s="161"/>
      <c r="M682" s="161">
        <f>SUM(M683:M684)</f>
        <v>411013.68330000003</v>
      </c>
      <c r="N682" s="161"/>
      <c r="O682" s="161">
        <f>SUM(O683:O684)</f>
        <v>0</v>
      </c>
      <c r="P682" s="161"/>
      <c r="Q682" s="161">
        <f>SUM(Q683:Q684)</f>
        <v>0</v>
      </c>
      <c r="R682" s="161"/>
      <c r="S682" s="161"/>
      <c r="T682" s="161"/>
      <c r="U682" s="161"/>
      <c r="V682" s="161">
        <f>SUM(V683:V684)</f>
        <v>0</v>
      </c>
      <c r="W682" s="161"/>
      <c r="X682" s="161"/>
      <c r="AG682" t="s">
        <v>143</v>
      </c>
    </row>
    <row r="683" spans="1:60" ht="22.5" outlineLevel="1" x14ac:dyDescent="0.2">
      <c r="A683" s="174">
        <v>201</v>
      </c>
      <c r="B683" s="175" t="s">
        <v>961</v>
      </c>
      <c r="C683" s="184" t="s">
        <v>962</v>
      </c>
      <c r="D683" s="176" t="s">
        <v>686</v>
      </c>
      <c r="E683" s="177">
        <v>1</v>
      </c>
      <c r="F683" s="178">
        <f>[5]Rekapitulace!$C$24</f>
        <v>286956.23499999999</v>
      </c>
      <c r="G683" s="179">
        <f>ROUND(E683*F683,2)</f>
        <v>286956.24</v>
      </c>
      <c r="H683" s="158"/>
      <c r="I683" s="157">
        <f>ROUND(E683*H683,2)</f>
        <v>0</v>
      </c>
      <c r="J683" s="158"/>
      <c r="K683" s="157">
        <f>ROUND(E683*J683,2)</f>
        <v>0</v>
      </c>
      <c r="L683" s="157">
        <v>21</v>
      </c>
      <c r="M683" s="157">
        <f>G683*(1+L683/100)</f>
        <v>347217.05040000001</v>
      </c>
      <c r="N683" s="157">
        <v>0</v>
      </c>
      <c r="O683" s="157">
        <f>ROUND(E683*N683,2)</f>
        <v>0</v>
      </c>
      <c r="P683" s="157">
        <v>0</v>
      </c>
      <c r="Q683" s="157">
        <f>ROUND(E683*P683,2)</f>
        <v>0</v>
      </c>
      <c r="R683" s="157"/>
      <c r="S683" s="157" t="s">
        <v>147</v>
      </c>
      <c r="T683" s="157" t="s">
        <v>148</v>
      </c>
      <c r="U683" s="157">
        <v>0</v>
      </c>
      <c r="V683" s="157">
        <f>ROUND(E683*U683,2)</f>
        <v>0</v>
      </c>
      <c r="W683" s="157"/>
      <c r="X683" s="157" t="s">
        <v>149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150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ht="22.5" outlineLevel="1" x14ac:dyDescent="0.2">
      <c r="A684" s="174">
        <v>202</v>
      </c>
      <c r="B684" s="175" t="s">
        <v>963</v>
      </c>
      <c r="C684" s="184" t="s">
        <v>964</v>
      </c>
      <c r="D684" s="176" t="s">
        <v>686</v>
      </c>
      <c r="E684" s="177">
        <v>1</v>
      </c>
      <c r="F684" s="178">
        <f>[6]rekapitulace!$F$16</f>
        <v>52724.493999999999</v>
      </c>
      <c r="G684" s="179">
        <f>ROUND(E684*F684,2)</f>
        <v>52724.49</v>
      </c>
      <c r="H684" s="158"/>
      <c r="I684" s="157">
        <f>ROUND(E684*H684,2)</f>
        <v>0</v>
      </c>
      <c r="J684" s="158"/>
      <c r="K684" s="157">
        <f>ROUND(E684*J684,2)</f>
        <v>0</v>
      </c>
      <c r="L684" s="157">
        <v>21</v>
      </c>
      <c r="M684" s="157">
        <f>G684*(1+L684/100)</f>
        <v>63796.632899999997</v>
      </c>
      <c r="N684" s="157">
        <v>0</v>
      </c>
      <c r="O684" s="157">
        <f>ROUND(E684*N684,2)</f>
        <v>0</v>
      </c>
      <c r="P684" s="157">
        <v>0</v>
      </c>
      <c r="Q684" s="157">
        <f>ROUND(E684*P684,2)</f>
        <v>0</v>
      </c>
      <c r="R684" s="157"/>
      <c r="S684" s="157" t="s">
        <v>147</v>
      </c>
      <c r="T684" s="157" t="s">
        <v>148</v>
      </c>
      <c r="U684" s="157">
        <v>0</v>
      </c>
      <c r="V684" s="157">
        <f>ROUND(E684*U684,2)</f>
        <v>0</v>
      </c>
      <c r="W684" s="157"/>
      <c r="X684" s="157" t="s">
        <v>149</v>
      </c>
      <c r="Y684" s="147"/>
      <c r="Z684" s="147"/>
      <c r="AA684" s="147"/>
      <c r="AB684" s="147"/>
      <c r="AC684" s="147"/>
      <c r="AD684" s="147"/>
      <c r="AE684" s="147"/>
      <c r="AF684" s="147"/>
      <c r="AG684" s="147" t="s">
        <v>150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x14ac:dyDescent="0.2">
      <c r="A685" s="162" t="s">
        <v>142</v>
      </c>
      <c r="B685" s="163" t="s">
        <v>110</v>
      </c>
      <c r="C685" s="181" t="s">
        <v>111</v>
      </c>
      <c r="D685" s="164"/>
      <c r="E685" s="165"/>
      <c r="F685" s="166"/>
      <c r="G685" s="167">
        <f>SUMIF(AG686:AG686,"&lt;&gt;NOR",G686:G686)</f>
        <v>1201066</v>
      </c>
      <c r="H685" s="161"/>
      <c r="I685" s="161">
        <f>SUM(I686:I686)</f>
        <v>0</v>
      </c>
      <c r="J685" s="161"/>
      <c r="K685" s="161">
        <f>SUM(K686:K686)</f>
        <v>0</v>
      </c>
      <c r="L685" s="161"/>
      <c r="M685" s="161">
        <f>SUM(M686:M686)</f>
        <v>1453289.8599999999</v>
      </c>
      <c r="N685" s="161"/>
      <c r="O685" s="161">
        <f>SUM(O686:O686)</f>
        <v>0</v>
      </c>
      <c r="P685" s="161"/>
      <c r="Q685" s="161">
        <f>SUM(Q686:Q686)</f>
        <v>0</v>
      </c>
      <c r="R685" s="161"/>
      <c r="S685" s="161"/>
      <c r="T685" s="161"/>
      <c r="U685" s="161"/>
      <c r="V685" s="161">
        <f>SUM(V686:V686)</f>
        <v>0</v>
      </c>
      <c r="W685" s="161"/>
      <c r="X685" s="161"/>
      <c r="AG685" t="s">
        <v>143</v>
      </c>
    </row>
    <row r="686" spans="1:60" ht="22.5" outlineLevel="1" x14ac:dyDescent="0.2">
      <c r="A686" s="174">
        <v>203</v>
      </c>
      <c r="B686" s="175" t="s">
        <v>965</v>
      </c>
      <c r="C686" s="184" t="s">
        <v>966</v>
      </c>
      <c r="D686" s="176" t="s">
        <v>686</v>
      </c>
      <c r="E686" s="177">
        <v>1</v>
      </c>
      <c r="F686" s="178">
        <f>'[7]Krycí list'!$C$22</f>
        <v>1201066.0000000007</v>
      </c>
      <c r="G686" s="179">
        <f>ROUND(E686*F686,2)</f>
        <v>1201066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1453289.8599999999</v>
      </c>
      <c r="N686" s="157">
        <v>0</v>
      </c>
      <c r="O686" s="157">
        <f>ROUND(E686*N686,2)</f>
        <v>0</v>
      </c>
      <c r="P686" s="157">
        <v>0</v>
      </c>
      <c r="Q686" s="157">
        <f>ROUND(E686*P686,2)</f>
        <v>0</v>
      </c>
      <c r="R686" s="157"/>
      <c r="S686" s="157" t="s">
        <v>147</v>
      </c>
      <c r="T686" s="157" t="s">
        <v>148</v>
      </c>
      <c r="U686" s="157">
        <v>0</v>
      </c>
      <c r="V686" s="157">
        <f>ROUND(E686*U686,2)</f>
        <v>0</v>
      </c>
      <c r="W686" s="157"/>
      <c r="X686" s="157" t="s">
        <v>149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150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x14ac:dyDescent="0.2">
      <c r="A687" s="162" t="s">
        <v>142</v>
      </c>
      <c r="B687" s="163" t="s">
        <v>112</v>
      </c>
      <c r="C687" s="181" t="s">
        <v>113</v>
      </c>
      <c r="D687" s="164"/>
      <c r="E687" s="165"/>
      <c r="F687" s="166"/>
      <c r="G687" s="167">
        <f>SUMIF(AG688:AG692,"&lt;&gt;NOR",G688:G692)</f>
        <v>7186.4600000000009</v>
      </c>
      <c r="H687" s="161"/>
      <c r="I687" s="161">
        <f>SUM(I688:I692)</f>
        <v>0</v>
      </c>
      <c r="J687" s="161"/>
      <c r="K687" s="161">
        <f>SUM(K688:K692)</f>
        <v>0</v>
      </c>
      <c r="L687" s="161"/>
      <c r="M687" s="161">
        <f>SUM(M688:M692)</f>
        <v>8695.6165999999994</v>
      </c>
      <c r="N687" s="161"/>
      <c r="O687" s="161">
        <f>SUM(O688:O692)</f>
        <v>0</v>
      </c>
      <c r="P687" s="161"/>
      <c r="Q687" s="161">
        <f>SUM(Q688:Q692)</f>
        <v>0</v>
      </c>
      <c r="R687" s="161"/>
      <c r="S687" s="161"/>
      <c r="T687" s="161"/>
      <c r="U687" s="161"/>
      <c r="V687" s="161">
        <f>SUM(V688:V692)</f>
        <v>7.8999999999999995</v>
      </c>
      <c r="W687" s="161"/>
      <c r="X687" s="161"/>
      <c r="AG687" t="s">
        <v>143</v>
      </c>
    </row>
    <row r="688" spans="1:60" outlineLevel="1" x14ac:dyDescent="0.2">
      <c r="A688" s="174">
        <v>204</v>
      </c>
      <c r="B688" s="175" t="s">
        <v>967</v>
      </c>
      <c r="C688" s="184" t="s">
        <v>968</v>
      </c>
      <c r="D688" s="176" t="s">
        <v>155</v>
      </c>
      <c r="E688" s="177">
        <v>5.70282</v>
      </c>
      <c r="F688" s="178">
        <v>317</v>
      </c>
      <c r="G688" s="179">
        <f>ROUND(E688*F688,2)</f>
        <v>1807.79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2187.4258999999997</v>
      </c>
      <c r="N688" s="157">
        <v>0</v>
      </c>
      <c r="O688" s="157">
        <f>ROUND(E688*N688,2)</f>
        <v>0</v>
      </c>
      <c r="P688" s="157">
        <v>0</v>
      </c>
      <c r="Q688" s="157">
        <f>ROUND(E688*P688,2)</f>
        <v>0</v>
      </c>
      <c r="R688" s="157"/>
      <c r="S688" s="157" t="s">
        <v>177</v>
      </c>
      <c r="T688" s="157" t="s">
        <v>178</v>
      </c>
      <c r="U688" s="157">
        <v>3.0000000000000001E-3</v>
      </c>
      <c r="V688" s="157">
        <f>ROUND(E688*U688,2)</f>
        <v>0.02</v>
      </c>
      <c r="W688" s="157"/>
      <c r="X688" s="157" t="s">
        <v>969</v>
      </c>
      <c r="Y688" s="147"/>
      <c r="Z688" s="147"/>
      <c r="AA688" s="147"/>
      <c r="AB688" s="147"/>
      <c r="AC688" s="147"/>
      <c r="AD688" s="147"/>
      <c r="AE688" s="147"/>
      <c r="AF688" s="147"/>
      <c r="AG688" s="147" t="s">
        <v>970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74">
        <v>205</v>
      </c>
      <c r="B689" s="175" t="s">
        <v>971</v>
      </c>
      <c r="C689" s="184" t="s">
        <v>972</v>
      </c>
      <c r="D689" s="176" t="s">
        <v>155</v>
      </c>
      <c r="E689" s="177">
        <v>45.622520000000002</v>
      </c>
      <c r="F689" s="178">
        <v>24</v>
      </c>
      <c r="G689" s="179">
        <f>ROUND(E689*F689,2)</f>
        <v>1094.94</v>
      </c>
      <c r="H689" s="158"/>
      <c r="I689" s="157">
        <f>ROUND(E689*H689,2)</f>
        <v>0</v>
      </c>
      <c r="J689" s="158"/>
      <c r="K689" s="157">
        <f>ROUND(E689*J689,2)</f>
        <v>0</v>
      </c>
      <c r="L689" s="157">
        <v>21</v>
      </c>
      <c r="M689" s="157">
        <f>G689*(1+L689/100)</f>
        <v>1324.8774000000001</v>
      </c>
      <c r="N689" s="157">
        <v>0</v>
      </c>
      <c r="O689" s="157">
        <f>ROUND(E689*N689,2)</f>
        <v>0</v>
      </c>
      <c r="P689" s="157">
        <v>0</v>
      </c>
      <c r="Q689" s="157">
        <f>ROUND(E689*P689,2)</f>
        <v>0</v>
      </c>
      <c r="R689" s="157"/>
      <c r="S689" s="157" t="s">
        <v>177</v>
      </c>
      <c r="T689" s="157" t="s">
        <v>178</v>
      </c>
      <c r="U689" s="157">
        <v>0</v>
      </c>
      <c r="V689" s="157">
        <f>ROUND(E689*U689,2)</f>
        <v>0</v>
      </c>
      <c r="W689" s="157"/>
      <c r="X689" s="157" t="s">
        <v>969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970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74">
        <v>206</v>
      </c>
      <c r="B690" s="175" t="s">
        <v>973</v>
      </c>
      <c r="C690" s="184" t="s">
        <v>974</v>
      </c>
      <c r="D690" s="176" t="s">
        <v>155</v>
      </c>
      <c r="E690" s="177">
        <v>5.70282</v>
      </c>
      <c r="F690" s="178">
        <v>199</v>
      </c>
      <c r="G690" s="179">
        <f>ROUND(E690*F690,2)</f>
        <v>1134.8599999999999</v>
      </c>
      <c r="H690" s="158"/>
      <c r="I690" s="157">
        <f>ROUND(E690*H690,2)</f>
        <v>0</v>
      </c>
      <c r="J690" s="158"/>
      <c r="K690" s="157">
        <f>ROUND(E690*J690,2)</f>
        <v>0</v>
      </c>
      <c r="L690" s="157">
        <v>21</v>
      </c>
      <c r="M690" s="157">
        <f>G690*(1+L690/100)</f>
        <v>1373.1805999999999</v>
      </c>
      <c r="N690" s="157">
        <v>0</v>
      </c>
      <c r="O690" s="157">
        <f>ROUND(E690*N690,2)</f>
        <v>0</v>
      </c>
      <c r="P690" s="157">
        <v>0</v>
      </c>
      <c r="Q690" s="157">
        <f>ROUND(E690*P690,2)</f>
        <v>0</v>
      </c>
      <c r="R690" s="157"/>
      <c r="S690" s="157" t="s">
        <v>177</v>
      </c>
      <c r="T690" s="157" t="s">
        <v>178</v>
      </c>
      <c r="U690" s="157">
        <v>0.94199999999999995</v>
      </c>
      <c r="V690" s="157">
        <f>ROUND(E690*U690,2)</f>
        <v>5.37</v>
      </c>
      <c r="W690" s="157"/>
      <c r="X690" s="157" t="s">
        <v>969</v>
      </c>
      <c r="Y690" s="147"/>
      <c r="Z690" s="147"/>
      <c r="AA690" s="147"/>
      <c r="AB690" s="147"/>
      <c r="AC690" s="147"/>
      <c r="AD690" s="147"/>
      <c r="AE690" s="147"/>
      <c r="AF690" s="147"/>
      <c r="AG690" s="147" t="s">
        <v>970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74">
        <v>207</v>
      </c>
      <c r="B691" s="175" t="s">
        <v>975</v>
      </c>
      <c r="C691" s="184" t="s">
        <v>976</v>
      </c>
      <c r="D691" s="176" t="s">
        <v>155</v>
      </c>
      <c r="E691" s="177">
        <v>22.811260000000001</v>
      </c>
      <c r="F691" s="178">
        <v>25.54</v>
      </c>
      <c r="G691" s="179">
        <f>ROUND(E691*F691,2)</f>
        <v>582.6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704.94600000000003</v>
      </c>
      <c r="N691" s="157">
        <v>0</v>
      </c>
      <c r="O691" s="157">
        <f>ROUND(E691*N691,2)</f>
        <v>0</v>
      </c>
      <c r="P691" s="157">
        <v>0</v>
      </c>
      <c r="Q691" s="157">
        <f>ROUND(E691*P691,2)</f>
        <v>0</v>
      </c>
      <c r="R691" s="157"/>
      <c r="S691" s="157" t="s">
        <v>177</v>
      </c>
      <c r="T691" s="157" t="s">
        <v>178</v>
      </c>
      <c r="U691" s="157">
        <v>0.11</v>
      </c>
      <c r="V691" s="157">
        <f>ROUND(E691*U691,2)</f>
        <v>2.5099999999999998</v>
      </c>
      <c r="W691" s="157"/>
      <c r="X691" s="157" t="s">
        <v>969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970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74">
        <v>208</v>
      </c>
      <c r="B692" s="175" t="s">
        <v>977</v>
      </c>
      <c r="C692" s="184" t="s">
        <v>978</v>
      </c>
      <c r="D692" s="176" t="s">
        <v>155</v>
      </c>
      <c r="E692" s="177">
        <v>5.70282</v>
      </c>
      <c r="F692" s="178">
        <v>450</v>
      </c>
      <c r="G692" s="179">
        <f>ROUND(E692*F692,2)</f>
        <v>2566.27</v>
      </c>
      <c r="H692" s="158"/>
      <c r="I692" s="157">
        <f>ROUND(E692*H692,2)</f>
        <v>0</v>
      </c>
      <c r="J692" s="158"/>
      <c r="K692" s="157">
        <f>ROUND(E692*J692,2)</f>
        <v>0</v>
      </c>
      <c r="L692" s="157">
        <v>21</v>
      </c>
      <c r="M692" s="157">
        <f>G692*(1+L692/100)</f>
        <v>3105.1866999999997</v>
      </c>
      <c r="N692" s="157">
        <v>0</v>
      </c>
      <c r="O692" s="157">
        <f>ROUND(E692*N692,2)</f>
        <v>0</v>
      </c>
      <c r="P692" s="157">
        <v>0</v>
      </c>
      <c r="Q692" s="157">
        <f>ROUND(E692*P692,2)</f>
        <v>0</v>
      </c>
      <c r="R692" s="157"/>
      <c r="S692" s="157" t="s">
        <v>177</v>
      </c>
      <c r="T692" s="157" t="s">
        <v>178</v>
      </c>
      <c r="U692" s="157">
        <v>0</v>
      </c>
      <c r="V692" s="157">
        <f>ROUND(E692*U692,2)</f>
        <v>0</v>
      </c>
      <c r="W692" s="157"/>
      <c r="X692" s="157" t="s">
        <v>969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970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x14ac:dyDescent="0.2">
      <c r="A693" s="162" t="s">
        <v>142</v>
      </c>
      <c r="B693" s="163" t="s">
        <v>115</v>
      </c>
      <c r="C693" s="181" t="s">
        <v>29</v>
      </c>
      <c r="D693" s="164"/>
      <c r="E693" s="165"/>
      <c r="F693" s="166"/>
      <c r="G693" s="167">
        <f>SUMIF(AG694:AG697,"&lt;&gt;NOR",G694:G697)</f>
        <v>150750</v>
      </c>
      <c r="H693" s="161"/>
      <c r="I693" s="161">
        <f>SUM(I694:I697)</f>
        <v>0</v>
      </c>
      <c r="J693" s="161"/>
      <c r="K693" s="161">
        <f>SUM(K694:K697)</f>
        <v>0</v>
      </c>
      <c r="L693" s="161"/>
      <c r="M693" s="161">
        <f>SUM(M694:M697)</f>
        <v>182407.5</v>
      </c>
      <c r="N693" s="161"/>
      <c r="O693" s="161">
        <f>SUM(O694:O697)</f>
        <v>0</v>
      </c>
      <c r="P693" s="161"/>
      <c r="Q693" s="161">
        <f>SUM(Q694:Q697)</f>
        <v>0</v>
      </c>
      <c r="R693" s="161"/>
      <c r="S693" s="161"/>
      <c r="T693" s="161"/>
      <c r="U693" s="161"/>
      <c r="V693" s="161">
        <f>SUM(V694:V697)</f>
        <v>0</v>
      </c>
      <c r="W693" s="161"/>
      <c r="X693" s="161"/>
      <c r="AG693" t="s">
        <v>143</v>
      </c>
    </row>
    <row r="694" spans="1:60" ht="33.75" outlineLevel="1" x14ac:dyDescent="0.2">
      <c r="A694" s="174">
        <v>209</v>
      </c>
      <c r="B694" s="175" t="s">
        <v>979</v>
      </c>
      <c r="C694" s="184" t="s">
        <v>980</v>
      </c>
      <c r="D694" s="176" t="s">
        <v>686</v>
      </c>
      <c r="E694" s="177">
        <v>1</v>
      </c>
      <c r="F694" s="178">
        <v>9000</v>
      </c>
      <c r="G694" s="179">
        <f>ROUND(E694*F694,2)</f>
        <v>9000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21</v>
      </c>
      <c r="M694" s="157">
        <f>G694*(1+L694/100)</f>
        <v>10890</v>
      </c>
      <c r="N694" s="157">
        <v>0</v>
      </c>
      <c r="O694" s="157">
        <f>ROUND(E694*N694,2)</f>
        <v>0</v>
      </c>
      <c r="P694" s="157">
        <v>0</v>
      </c>
      <c r="Q694" s="157">
        <f>ROUND(E694*P694,2)</f>
        <v>0</v>
      </c>
      <c r="R694" s="157"/>
      <c r="S694" s="157" t="s">
        <v>147</v>
      </c>
      <c r="T694" s="157" t="s">
        <v>148</v>
      </c>
      <c r="U694" s="157">
        <v>0</v>
      </c>
      <c r="V694" s="157">
        <f>ROUND(E694*U694,2)</f>
        <v>0</v>
      </c>
      <c r="W694" s="157"/>
      <c r="X694" s="157" t="s">
        <v>149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150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74">
        <v>210</v>
      </c>
      <c r="B695" s="175" t="s">
        <v>981</v>
      </c>
      <c r="C695" s="184" t="s">
        <v>982</v>
      </c>
      <c r="D695" s="176" t="s">
        <v>686</v>
      </c>
      <c r="E695" s="177">
        <v>1</v>
      </c>
      <c r="F695" s="178">
        <v>125500</v>
      </c>
      <c r="G695" s="179">
        <f>ROUND(E695*F695,2)</f>
        <v>125500</v>
      </c>
      <c r="H695" s="158"/>
      <c r="I695" s="157">
        <f>ROUND(E695*H695,2)</f>
        <v>0</v>
      </c>
      <c r="J695" s="158"/>
      <c r="K695" s="157">
        <f>ROUND(E695*J695,2)</f>
        <v>0</v>
      </c>
      <c r="L695" s="157">
        <v>21</v>
      </c>
      <c r="M695" s="157">
        <f>G695*(1+L695/100)</f>
        <v>151855</v>
      </c>
      <c r="N695" s="157">
        <v>0</v>
      </c>
      <c r="O695" s="157">
        <f>ROUND(E695*N695,2)</f>
        <v>0</v>
      </c>
      <c r="P695" s="157">
        <v>0</v>
      </c>
      <c r="Q695" s="157">
        <f>ROUND(E695*P695,2)</f>
        <v>0</v>
      </c>
      <c r="R695" s="157"/>
      <c r="S695" s="157" t="s">
        <v>147</v>
      </c>
      <c r="T695" s="157" t="s">
        <v>148</v>
      </c>
      <c r="U695" s="157">
        <v>0</v>
      </c>
      <c r="V695" s="157">
        <f>ROUND(E695*U695,2)</f>
        <v>0</v>
      </c>
      <c r="W695" s="157"/>
      <c r="X695" s="157" t="s">
        <v>149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150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74">
        <v>211</v>
      </c>
      <c r="B696" s="175" t="s">
        <v>983</v>
      </c>
      <c r="C696" s="184" t="s">
        <v>984</v>
      </c>
      <c r="D696" s="176" t="s">
        <v>686</v>
      </c>
      <c r="E696" s="177">
        <v>1</v>
      </c>
      <c r="F696" s="178">
        <v>12500</v>
      </c>
      <c r="G696" s="179">
        <f>ROUND(E696*F696,2)</f>
        <v>12500</v>
      </c>
      <c r="H696" s="158"/>
      <c r="I696" s="157">
        <f>ROUND(E696*H696,2)</f>
        <v>0</v>
      </c>
      <c r="J696" s="158"/>
      <c r="K696" s="157">
        <f>ROUND(E696*J696,2)</f>
        <v>0</v>
      </c>
      <c r="L696" s="157">
        <v>21</v>
      </c>
      <c r="M696" s="157">
        <f>G696*(1+L696/100)</f>
        <v>15125</v>
      </c>
      <c r="N696" s="157">
        <v>0</v>
      </c>
      <c r="O696" s="157">
        <f>ROUND(E696*N696,2)</f>
        <v>0</v>
      </c>
      <c r="P696" s="157">
        <v>0</v>
      </c>
      <c r="Q696" s="157">
        <f>ROUND(E696*P696,2)</f>
        <v>0</v>
      </c>
      <c r="R696" s="157"/>
      <c r="S696" s="157" t="s">
        <v>147</v>
      </c>
      <c r="T696" s="157" t="s">
        <v>148</v>
      </c>
      <c r="U696" s="157">
        <v>0</v>
      </c>
      <c r="V696" s="157">
        <f>ROUND(E696*U696,2)</f>
        <v>0</v>
      </c>
      <c r="W696" s="157"/>
      <c r="X696" s="157" t="s">
        <v>149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150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74">
        <v>212</v>
      </c>
      <c r="B697" s="175" t="s">
        <v>985</v>
      </c>
      <c r="C697" s="184" t="s">
        <v>986</v>
      </c>
      <c r="D697" s="176" t="s">
        <v>686</v>
      </c>
      <c r="E697" s="177">
        <v>1</v>
      </c>
      <c r="F697" s="178">
        <v>3750</v>
      </c>
      <c r="G697" s="179">
        <f>ROUND(E697*F697,2)</f>
        <v>3750</v>
      </c>
      <c r="H697" s="158"/>
      <c r="I697" s="157">
        <f>ROUND(E697*H697,2)</f>
        <v>0</v>
      </c>
      <c r="J697" s="158"/>
      <c r="K697" s="157">
        <f>ROUND(E697*J697,2)</f>
        <v>0</v>
      </c>
      <c r="L697" s="157">
        <v>21</v>
      </c>
      <c r="M697" s="157">
        <f>G697*(1+L697/100)</f>
        <v>4537.5</v>
      </c>
      <c r="N697" s="157">
        <v>0</v>
      </c>
      <c r="O697" s="157">
        <f>ROUND(E697*N697,2)</f>
        <v>0</v>
      </c>
      <c r="P697" s="157">
        <v>0</v>
      </c>
      <c r="Q697" s="157">
        <f>ROUND(E697*P697,2)</f>
        <v>0</v>
      </c>
      <c r="R697" s="157"/>
      <c r="S697" s="157" t="s">
        <v>147</v>
      </c>
      <c r="T697" s="157" t="s">
        <v>148</v>
      </c>
      <c r="U697" s="157">
        <v>0</v>
      </c>
      <c r="V697" s="157">
        <f>ROUND(E697*U697,2)</f>
        <v>0</v>
      </c>
      <c r="W697" s="157"/>
      <c r="X697" s="157" t="s">
        <v>149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150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x14ac:dyDescent="0.2">
      <c r="A698" s="162" t="s">
        <v>142</v>
      </c>
      <c r="B698" s="163" t="s">
        <v>116</v>
      </c>
      <c r="C698" s="181" t="s">
        <v>30</v>
      </c>
      <c r="D698" s="164"/>
      <c r="E698" s="165"/>
      <c r="F698" s="166"/>
      <c r="G698" s="167">
        <f>SUMIF(AG699:AG702,"&lt;&gt;NOR",G699:G702)</f>
        <v>40000</v>
      </c>
      <c r="H698" s="161"/>
      <c r="I698" s="161">
        <f>SUM(I699:I702)</f>
        <v>0</v>
      </c>
      <c r="J698" s="161"/>
      <c r="K698" s="161">
        <f>SUM(K699:K702)</f>
        <v>0</v>
      </c>
      <c r="L698" s="161"/>
      <c r="M698" s="161">
        <f>SUM(M699:M702)</f>
        <v>48400</v>
      </c>
      <c r="N698" s="161"/>
      <c r="O698" s="161">
        <f>SUM(O699:O702)</f>
        <v>0</v>
      </c>
      <c r="P698" s="161"/>
      <c r="Q698" s="161">
        <f>SUM(Q699:Q702)</f>
        <v>0</v>
      </c>
      <c r="R698" s="161"/>
      <c r="S698" s="161"/>
      <c r="T698" s="161"/>
      <c r="U698" s="161"/>
      <c r="V698" s="161">
        <f>SUM(V699:V702)</f>
        <v>0</v>
      </c>
      <c r="W698" s="161"/>
      <c r="X698" s="161"/>
      <c r="AG698" t="s">
        <v>143</v>
      </c>
    </row>
    <row r="699" spans="1:60" ht="22.5" outlineLevel="1" x14ac:dyDescent="0.2">
      <c r="A699" s="174">
        <v>213</v>
      </c>
      <c r="B699" s="175" t="s">
        <v>987</v>
      </c>
      <c r="C699" s="184" t="s">
        <v>988</v>
      </c>
      <c r="D699" s="176" t="s">
        <v>686</v>
      </c>
      <c r="E699" s="177">
        <v>1</v>
      </c>
      <c r="F699" s="178">
        <v>12600</v>
      </c>
      <c r="G699" s="179">
        <f>ROUND(E699*F699,2)</f>
        <v>12600</v>
      </c>
      <c r="H699" s="158"/>
      <c r="I699" s="157">
        <f>ROUND(E699*H699,2)</f>
        <v>0</v>
      </c>
      <c r="J699" s="158"/>
      <c r="K699" s="157">
        <f>ROUND(E699*J699,2)</f>
        <v>0</v>
      </c>
      <c r="L699" s="157">
        <v>21</v>
      </c>
      <c r="M699" s="157">
        <f>G699*(1+L699/100)</f>
        <v>15246</v>
      </c>
      <c r="N699" s="157">
        <v>0</v>
      </c>
      <c r="O699" s="157">
        <f>ROUND(E699*N699,2)</f>
        <v>0</v>
      </c>
      <c r="P699" s="157">
        <v>0</v>
      </c>
      <c r="Q699" s="157">
        <f>ROUND(E699*P699,2)</f>
        <v>0</v>
      </c>
      <c r="R699" s="157"/>
      <c r="S699" s="157" t="s">
        <v>147</v>
      </c>
      <c r="T699" s="157" t="s">
        <v>148</v>
      </c>
      <c r="U699" s="157">
        <v>0</v>
      </c>
      <c r="V699" s="157">
        <f>ROUND(E699*U699,2)</f>
        <v>0</v>
      </c>
      <c r="W699" s="157"/>
      <c r="X699" s="157" t="s">
        <v>149</v>
      </c>
      <c r="Y699" s="147"/>
      <c r="Z699" s="147"/>
      <c r="AA699" s="147"/>
      <c r="AB699" s="147"/>
      <c r="AC699" s="147"/>
      <c r="AD699" s="147"/>
      <c r="AE699" s="147"/>
      <c r="AF699" s="147"/>
      <c r="AG699" s="147" t="s">
        <v>150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74">
        <v>214</v>
      </c>
      <c r="B700" s="175" t="s">
        <v>989</v>
      </c>
      <c r="C700" s="184" t="s">
        <v>990</v>
      </c>
      <c r="D700" s="176" t="s">
        <v>686</v>
      </c>
      <c r="E700" s="177">
        <v>1</v>
      </c>
      <c r="F700" s="178">
        <v>5400</v>
      </c>
      <c r="G700" s="179">
        <f>ROUND(E700*F700,2)</f>
        <v>5400</v>
      </c>
      <c r="H700" s="158"/>
      <c r="I700" s="157">
        <f>ROUND(E700*H700,2)</f>
        <v>0</v>
      </c>
      <c r="J700" s="158"/>
      <c r="K700" s="157">
        <f>ROUND(E700*J700,2)</f>
        <v>0</v>
      </c>
      <c r="L700" s="157">
        <v>21</v>
      </c>
      <c r="M700" s="157">
        <f>G700*(1+L700/100)</f>
        <v>6534</v>
      </c>
      <c r="N700" s="157">
        <v>0</v>
      </c>
      <c r="O700" s="157">
        <f>ROUND(E700*N700,2)</f>
        <v>0</v>
      </c>
      <c r="P700" s="157">
        <v>0</v>
      </c>
      <c r="Q700" s="157">
        <f>ROUND(E700*P700,2)</f>
        <v>0</v>
      </c>
      <c r="R700" s="157"/>
      <c r="S700" s="157" t="s">
        <v>147</v>
      </c>
      <c r="T700" s="157" t="s">
        <v>148</v>
      </c>
      <c r="U700" s="157">
        <v>0</v>
      </c>
      <c r="V700" s="157">
        <f>ROUND(E700*U700,2)</f>
        <v>0</v>
      </c>
      <c r="W700" s="157"/>
      <c r="X700" s="157" t="s">
        <v>149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150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74">
        <v>215</v>
      </c>
      <c r="B701" s="175" t="s">
        <v>991</v>
      </c>
      <c r="C701" s="184" t="s">
        <v>992</v>
      </c>
      <c r="D701" s="176" t="s">
        <v>686</v>
      </c>
      <c r="E701" s="177">
        <v>1</v>
      </c>
      <c r="F701" s="178">
        <v>15000</v>
      </c>
      <c r="G701" s="179">
        <f>ROUND(E701*F701,2)</f>
        <v>15000</v>
      </c>
      <c r="H701" s="158"/>
      <c r="I701" s="157">
        <f>ROUND(E701*H701,2)</f>
        <v>0</v>
      </c>
      <c r="J701" s="158"/>
      <c r="K701" s="157">
        <f>ROUND(E701*J701,2)</f>
        <v>0</v>
      </c>
      <c r="L701" s="157">
        <v>21</v>
      </c>
      <c r="M701" s="157">
        <f>G701*(1+L701/100)</f>
        <v>18150</v>
      </c>
      <c r="N701" s="157">
        <v>0</v>
      </c>
      <c r="O701" s="157">
        <f>ROUND(E701*N701,2)</f>
        <v>0</v>
      </c>
      <c r="P701" s="157">
        <v>0</v>
      </c>
      <c r="Q701" s="157">
        <f>ROUND(E701*P701,2)</f>
        <v>0</v>
      </c>
      <c r="R701" s="157"/>
      <c r="S701" s="157" t="s">
        <v>147</v>
      </c>
      <c r="T701" s="157" t="s">
        <v>148</v>
      </c>
      <c r="U701" s="157">
        <v>0</v>
      </c>
      <c r="V701" s="157">
        <f>ROUND(E701*U701,2)</f>
        <v>0</v>
      </c>
      <c r="W701" s="157"/>
      <c r="X701" s="157" t="s">
        <v>149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150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68">
        <v>216</v>
      </c>
      <c r="B702" s="169" t="s">
        <v>993</v>
      </c>
      <c r="C702" s="182" t="s">
        <v>994</v>
      </c>
      <c r="D702" s="170" t="s">
        <v>686</v>
      </c>
      <c r="E702" s="171">
        <v>1</v>
      </c>
      <c r="F702" s="172">
        <v>7000</v>
      </c>
      <c r="G702" s="173">
        <f>ROUND(E702*F702,2)</f>
        <v>7000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21</v>
      </c>
      <c r="M702" s="157">
        <f>G702*(1+L702/100)</f>
        <v>8470</v>
      </c>
      <c r="N702" s="157">
        <v>0</v>
      </c>
      <c r="O702" s="157">
        <f>ROUND(E702*N702,2)</f>
        <v>0</v>
      </c>
      <c r="P702" s="157">
        <v>0</v>
      </c>
      <c r="Q702" s="157">
        <f>ROUND(E702*P702,2)</f>
        <v>0</v>
      </c>
      <c r="R702" s="157"/>
      <c r="S702" s="157" t="s">
        <v>147</v>
      </c>
      <c r="T702" s="157" t="s">
        <v>148</v>
      </c>
      <c r="U702" s="157">
        <v>0</v>
      </c>
      <c r="V702" s="157">
        <f>ROUND(E702*U702,2)</f>
        <v>0</v>
      </c>
      <c r="W702" s="157"/>
      <c r="X702" s="157" t="s">
        <v>149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150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x14ac:dyDescent="0.2">
      <c r="A703" s="3"/>
      <c r="B703" s="4"/>
      <c r="C703" s="185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AE703">
        <v>15</v>
      </c>
      <c r="AF703">
        <v>21</v>
      </c>
      <c r="AG703" t="s">
        <v>129</v>
      </c>
    </row>
    <row r="704" spans="1:60" x14ac:dyDescent="0.2">
      <c r="A704" s="150"/>
      <c r="B704" s="151" t="s">
        <v>31</v>
      </c>
      <c r="C704" s="186"/>
      <c r="D704" s="152"/>
      <c r="E704" s="153"/>
      <c r="F704" s="153"/>
      <c r="G704" s="180">
        <f>G8+G39+G64+G152+G187+G219+G239+G248+G252+G270+G276+G284+G286+G305+G326+G394+G396+G398+G416+G473+G514+G615+G623+G645+G669+G680+G682+G685+G687+G693+G698</f>
        <v>14862534.299999999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AE704">
        <f>SUMIF(L7:L702,AE703,G7:G702)</f>
        <v>0</v>
      </c>
      <c r="AF704">
        <f>SUMIF(L7:L702,AF703,G7:G702)</f>
        <v>14862534.299999997</v>
      </c>
      <c r="AG704" t="s">
        <v>170</v>
      </c>
    </row>
    <row r="705" spans="1:33" x14ac:dyDescent="0.2">
      <c r="A705" s="3"/>
      <c r="B705" s="4"/>
      <c r="C705" s="185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33" x14ac:dyDescent="0.2">
      <c r="A706" s="3"/>
      <c r="B706" s="4"/>
      <c r="C706" s="185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33" x14ac:dyDescent="0.2">
      <c r="A707" s="275" t="s">
        <v>171</v>
      </c>
      <c r="B707" s="275"/>
      <c r="C707" s="27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33" x14ac:dyDescent="0.2">
      <c r="A708" s="256"/>
      <c r="B708" s="257"/>
      <c r="C708" s="258"/>
      <c r="D708" s="257"/>
      <c r="E708" s="257"/>
      <c r="F708" s="257"/>
      <c r="G708" s="259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AG708" t="s">
        <v>172</v>
      </c>
    </row>
    <row r="709" spans="1:33" x14ac:dyDescent="0.2">
      <c r="A709" s="260"/>
      <c r="B709" s="261"/>
      <c r="C709" s="262"/>
      <c r="D709" s="261"/>
      <c r="E709" s="261"/>
      <c r="F709" s="261"/>
      <c r="G709" s="26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33" x14ac:dyDescent="0.2">
      <c r="A710" s="260"/>
      <c r="B710" s="261"/>
      <c r="C710" s="262"/>
      <c r="D710" s="261"/>
      <c r="E710" s="261"/>
      <c r="F710" s="261"/>
      <c r="G710" s="26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33" x14ac:dyDescent="0.2">
      <c r="A711" s="260"/>
      <c r="B711" s="261"/>
      <c r="C711" s="262"/>
      <c r="D711" s="261"/>
      <c r="E711" s="261"/>
      <c r="F711" s="261"/>
      <c r="G711" s="26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33" x14ac:dyDescent="0.2">
      <c r="A712" s="264"/>
      <c r="B712" s="265"/>
      <c r="C712" s="266"/>
      <c r="D712" s="265"/>
      <c r="E712" s="265"/>
      <c r="F712" s="265"/>
      <c r="G712" s="26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33" x14ac:dyDescent="0.2">
      <c r="A713" s="3"/>
      <c r="B713" s="4"/>
      <c r="C713" s="185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33" x14ac:dyDescent="0.2">
      <c r="C714" s="187"/>
      <c r="D714" s="10"/>
      <c r="AG714" t="s">
        <v>173</v>
      </c>
    </row>
    <row r="715" spans="1:33" x14ac:dyDescent="0.2">
      <c r="D715" s="10"/>
    </row>
    <row r="716" spans="1:33" x14ac:dyDescent="0.2">
      <c r="D716" s="10"/>
    </row>
    <row r="717" spans="1:33" x14ac:dyDescent="0.2">
      <c r="D717" s="10"/>
    </row>
    <row r="718" spans="1:33" x14ac:dyDescent="0.2">
      <c r="D718" s="10"/>
    </row>
    <row r="719" spans="1:33" x14ac:dyDescent="0.2">
      <c r="D719" s="10"/>
    </row>
    <row r="720" spans="1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A1:G1"/>
    <mergeCell ref="C2:G2"/>
    <mergeCell ref="C3:G3"/>
    <mergeCell ref="C4:G4"/>
    <mergeCell ref="A707:C707"/>
    <mergeCell ref="C628:G628"/>
    <mergeCell ref="C144:G144"/>
    <mergeCell ref="C145:G145"/>
    <mergeCell ref="C146:G146"/>
    <mergeCell ref="C221:G221"/>
    <mergeCell ref="C241:G241"/>
    <mergeCell ref="C289:G289"/>
    <mergeCell ref="A708:G712"/>
    <mergeCell ref="C70:G70"/>
    <mergeCell ref="C71:G71"/>
    <mergeCell ref="C72:G72"/>
    <mergeCell ref="C143:G143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02 1 Pol</vt:lpstr>
      <vt:lpstr>SO 02 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1 P1'!Názvy_tisku</vt:lpstr>
      <vt:lpstr>'SO 02 1 Pol'!Názvy_tisku</vt:lpstr>
      <vt:lpstr>oadresa</vt:lpstr>
      <vt:lpstr>Stavba!Objednatel</vt:lpstr>
      <vt:lpstr>Stavba!Objekt</vt:lpstr>
      <vt:lpstr>'SO 02 1 P1'!Oblast_tisku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Lukin Stehlik</cp:lastModifiedBy>
  <cp:lastPrinted>2021-02-09T15:59:39Z</cp:lastPrinted>
  <dcterms:created xsi:type="dcterms:W3CDTF">2009-04-08T07:15:50Z</dcterms:created>
  <dcterms:modified xsi:type="dcterms:W3CDTF">2021-02-09T16:01:17Z</dcterms:modified>
</cp:coreProperties>
</file>